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tionsmodell" sheetId="1" r:id="rId1"/>
    <sheet name="Resultatdiagram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<sst xmlns="http://schemas.openxmlformats.org/spreadsheetml/2006/main" count="53" uniqueCount="48">
  <si>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Optionsmodell för optioner och terminer</t>
  </si>
  <si>
    <t>Grunddata</t>
  </si>
  <si>
    <t>Underliggande instrument</t>
  </si>
  <si>
    <t>OMX30</t>
  </si>
  <si>
    <t>Här anger du det instrument som du avser att utföra beräkning för</t>
  </si>
  <si>
    <t>Nuvarande kurs</t>
  </si>
  <si>
    <t>Här anger du den gällande kursen eller marknadspriset för det underliggande instrumentet</t>
  </si>
  <si>
    <t>Antal optioner per kontrakt</t>
  </si>
  <si>
    <t>Här anger du hur många optioner eller terminer som ingår i ett kontrakt, används för att beräkna courtage</t>
  </si>
  <si>
    <t>Antal optioner per underliggande</t>
  </si>
  <si>
    <t>Här anger du hur många optioner eller terminer som krävs för att köpa en aktie eller en indexenhet</t>
  </si>
  <si>
    <t>Stegförändring resultattabell</t>
  </si>
  <si>
    <t>Här anger du hur mycket kursen skall förändras i varje steg i resultattabellen</t>
  </si>
  <si>
    <t>Courtage</t>
  </si>
  <si>
    <t>Minimicourtage aktiemäklare</t>
  </si>
  <si>
    <t>Här anger du minimicourtaget hos aktiemäklaren för det instrument som du avser göra beräkning för</t>
  </si>
  <si>
    <t>Courtage % aktiemäklare</t>
  </si>
  <si>
    <t>Här anger du det procentuella courtaget hos aktiemäklaren för det instrument som du avser göra beräkning för</t>
  </si>
  <si>
    <t>OMX courtage indexoptioner</t>
  </si>
  <si>
    <t>Indexoptioner, 3,50 SEK per kontrakt, ange 0 om du inte gör beräkning på en indexoption</t>
  </si>
  <si>
    <t>OMX courtage aktieoptioner</t>
  </si>
  <si>
    <t>Aktieoptioner, 0,75 % per kontrakt (min 1 SEK max 14 SEK), ange 0 % om du inte gör beräkning på aktieoption</t>
  </si>
  <si>
    <t>OMX courtage indexterminer</t>
  </si>
  <si>
    <t>Indexterminer, 3,50 SEK per kontrakt, ange 0 om du inte gör beräkning på indextermin</t>
  </si>
  <si>
    <t>OMX courtage aktieterminer</t>
  </si>
  <si>
    <t>Aktieterminer, 0,08 % per kontrakt, ange 0 % om du inte gör beräkning på aktietermin</t>
  </si>
  <si>
    <t>Optioner eller terminer</t>
  </si>
  <si>
    <t>Instrument</t>
  </si>
  <si>
    <t>Lösentidpunkt</t>
  </si>
  <si>
    <t>Pris per option</t>
  </si>
  <si>
    <t>Lösenpris</t>
  </si>
  <si>
    <t>Antal optioner</t>
  </si>
  <si>
    <t>Totalsumma</t>
  </si>
  <si>
    <t>Delberäkningar för kompabilitet med äldre versioner av excel</t>
  </si>
  <si>
    <t>Köpoption</t>
  </si>
  <si>
    <t>Januari</t>
  </si>
  <si>
    <t>Säljoption</t>
  </si>
  <si>
    <t>Februari</t>
  </si>
  <si>
    <t>Utfärdad köpoption</t>
  </si>
  <si>
    <t>Utfärdad säljoption</t>
  </si>
  <si>
    <t>Totalt</t>
  </si>
  <si>
    <t>Resultattabell</t>
  </si>
  <si>
    <t>Kurs</t>
  </si>
  <si>
    <t>Kursförändring</t>
  </si>
  <si>
    <t>Utfärdad köp</t>
  </si>
  <si>
    <t>Utfärdad sälj</t>
  </si>
  <si>
    <t>Resultat</t>
  </si>
  <si>
    <t>Avkastning 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</si>
</sst>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#,##0.00"/>
    <numFmt numFmtId="168" formatCode="0.00%"/>
    <numFmt numFmtId="169" formatCode="#,##0.00_ ;[RED]\-#,##0.00\ 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2" borderId="1" xfId="0" applyFont="1" applyFill="1" applyBorder="1" applyAlignment="1">
      <alignment horizontal="right"/>
    </xf>
    <xf numFmtId="164" fontId="4" fillId="0" borderId="0" xfId="0" applyFont="1" applyAlignment="1">
      <alignment/>
    </xf>
    <xf numFmtId="165" fontId="4" fillId="2" borderId="1" xfId="0" applyNumberFormat="1" applyFont="1" applyFill="1" applyBorder="1" applyAlignment="1">
      <alignment/>
    </xf>
    <xf numFmtId="167" fontId="4" fillId="2" borderId="1" xfId="19" applyNumberFormat="1" applyFont="1" applyFill="1" applyBorder="1" applyAlignment="1" applyProtection="1">
      <alignment/>
      <protection/>
    </xf>
    <xf numFmtId="168" fontId="4" fillId="2" borderId="1" xfId="19" applyNumberFormat="1" applyFont="1" applyFill="1" applyBorder="1" applyAlignment="1" applyProtection="1">
      <alignment/>
      <protection/>
    </xf>
    <xf numFmtId="165" fontId="4" fillId="2" borderId="2" xfId="0" applyNumberFormat="1" applyFont="1" applyFill="1" applyBorder="1" applyAlignment="1">
      <alignment/>
    </xf>
    <xf numFmtId="168" fontId="4" fillId="2" borderId="2" xfId="19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68" fontId="4" fillId="0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2" xfId="0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164" fontId="0" fillId="4" borderId="1" xfId="0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7" fontId="4" fillId="0" borderId="5" xfId="0" applyNumberFormat="1" applyFont="1" applyBorder="1" applyAlignment="1">
      <alignment/>
    </xf>
    <xf numFmtId="164" fontId="0" fillId="4" borderId="6" xfId="0" applyFill="1" applyBorder="1" applyAlignment="1">
      <alignment/>
    </xf>
    <xf numFmtId="164" fontId="5" fillId="0" borderId="7" xfId="0" applyFont="1" applyFill="1" applyBorder="1" applyAlignment="1">
      <alignment/>
    </xf>
    <xf numFmtId="164" fontId="0" fillId="0" borderId="8" xfId="0" applyBorder="1" applyAlignment="1">
      <alignment/>
    </xf>
    <xf numFmtId="167" fontId="5" fillId="0" borderId="8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8" fontId="4" fillId="0" borderId="1" xfId="19" applyNumberFormat="1" applyFont="1" applyFill="1" applyBorder="1" applyAlignment="1" applyProtection="1">
      <alignment/>
      <protection/>
    </xf>
    <xf numFmtId="169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Resultat</a:t>
            </a:r>
          </a:p>
        </c:rich>
      </c:tx>
      <c:layout>
        <c:manualLayout>
          <c:xMode val="factor"/>
          <c:yMode val="factor"/>
          <c:x val="-0.004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1"/>
          <c:w val="0.9765"/>
          <c:h val="0.88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Optionsmodell!$A$28:$A$84</c:f>
              <c:numCache/>
            </c:numRef>
          </c:cat>
          <c:val>
            <c:numRef>
              <c:f>Optionsmodell!$G$28:$G$84</c:f>
              <c:numCache/>
            </c:numRef>
          </c:val>
          <c:smooth val="0"/>
        </c:ser>
        <c:marker val="1"/>
        <c:axId val="24355417"/>
        <c:axId val="17872162"/>
      </c:lineChart>
      <c:date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72162"/>
        <c:crossesAt val="0"/>
        <c:auto val="0"/>
        <c:noMultiLvlLbl val="0"/>
      </c:date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55417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495300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"/>
        <a:ext cx="84201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G29" sqref="G29"/>
    </sheetView>
  </sheetViews>
  <sheetFormatPr defaultColWidth="9.140625" defaultRowHeight="15"/>
  <cols>
    <col min="1" max="1" width="27.28125" style="0" customWidth="1"/>
    <col min="2" max="2" width="13.8515625" style="0" customWidth="1"/>
    <col min="3" max="3" width="15.140625" style="0" customWidth="1"/>
    <col min="4" max="4" width="11.421875" style="0" customWidth="1"/>
    <col min="5" max="5" width="14.00390625" style="0" customWidth="1"/>
    <col min="6" max="6" width="12.28125" style="0" customWidth="1"/>
    <col min="7" max="7" width="11.8515625" style="0" customWidth="1"/>
    <col min="8" max="8" width="10.57421875" style="0" customWidth="1"/>
  </cols>
  <sheetData>
    <row r="1" ht="12.75">
      <c r="A1" s="1" t="s">
        <v>0</v>
      </c>
    </row>
    <row r="2" ht="12.75">
      <c r="A2" s="1"/>
    </row>
    <row r="3" ht="12.75">
      <c r="A3" s="2" t="s">
        <v>1</v>
      </c>
    </row>
    <row r="4" spans="1:3" ht="12.75">
      <c r="A4" s="3" t="s">
        <v>2</v>
      </c>
      <c r="B4" s="4" t="s">
        <v>3</v>
      </c>
      <c r="C4" s="5" t="s">
        <v>4</v>
      </c>
    </row>
    <row r="5" spans="1:3" ht="12.75">
      <c r="A5" s="3" t="s">
        <v>5</v>
      </c>
      <c r="B5" s="6">
        <v>790</v>
      </c>
      <c r="C5" s="5" t="s">
        <v>6</v>
      </c>
    </row>
    <row r="6" spans="1:3" ht="12.75">
      <c r="A6" s="3" t="s">
        <v>7</v>
      </c>
      <c r="B6" s="6">
        <v>100</v>
      </c>
      <c r="C6" s="5" t="s">
        <v>8</v>
      </c>
    </row>
    <row r="7" spans="1:3" ht="12.75">
      <c r="A7" s="3" t="s">
        <v>9</v>
      </c>
      <c r="B7" s="6">
        <v>1</v>
      </c>
      <c r="C7" s="5" t="s">
        <v>10</v>
      </c>
    </row>
    <row r="8" spans="1:3" ht="12.75">
      <c r="A8" s="3" t="s">
        <v>11</v>
      </c>
      <c r="B8" s="7">
        <v>20</v>
      </c>
      <c r="C8" s="5" t="s">
        <v>12</v>
      </c>
    </row>
    <row r="10" ht="12.75">
      <c r="A10" s="2" t="s">
        <v>13</v>
      </c>
    </row>
    <row r="11" spans="1:3" ht="12.75">
      <c r="A11" s="3" t="s">
        <v>14</v>
      </c>
      <c r="B11" s="6">
        <v>99</v>
      </c>
      <c r="C11" s="5" t="s">
        <v>15</v>
      </c>
    </row>
    <row r="12" spans="1:3" ht="12.75">
      <c r="A12" s="3" t="s">
        <v>16</v>
      </c>
      <c r="B12" s="8">
        <v>0.01</v>
      </c>
      <c r="C12" s="5" t="s">
        <v>17</v>
      </c>
    </row>
    <row r="13" spans="1:3" ht="12.75">
      <c r="A13" s="3" t="s">
        <v>18</v>
      </c>
      <c r="B13" s="9">
        <v>3.5</v>
      </c>
      <c r="C13" s="5" t="s">
        <v>19</v>
      </c>
    </row>
    <row r="14" spans="1:3" ht="12.75">
      <c r="A14" s="3" t="s">
        <v>20</v>
      </c>
      <c r="B14" s="10">
        <v>0.005</v>
      </c>
      <c r="C14" s="5" t="s">
        <v>21</v>
      </c>
    </row>
    <row r="15" spans="1:3" ht="12.75">
      <c r="A15" s="3" t="s">
        <v>22</v>
      </c>
      <c r="B15" s="9">
        <v>0</v>
      </c>
      <c r="C15" s="5" t="s">
        <v>23</v>
      </c>
    </row>
    <row r="16" spans="1:3" ht="12.75">
      <c r="A16" s="3" t="s">
        <v>24</v>
      </c>
      <c r="B16" s="10">
        <v>0.01</v>
      </c>
      <c r="C16" s="5" t="s">
        <v>25</v>
      </c>
    </row>
    <row r="17" spans="1:3" ht="12.75">
      <c r="A17" s="11"/>
      <c r="B17" s="12"/>
      <c r="C17" s="5"/>
    </row>
    <row r="18" ht="12.75">
      <c r="A18" s="13" t="s">
        <v>26</v>
      </c>
    </row>
    <row r="19" spans="1:12" ht="12.75">
      <c r="A19" s="14" t="s">
        <v>27</v>
      </c>
      <c r="B19" s="15" t="s">
        <v>28</v>
      </c>
      <c r="C19" s="15" t="s">
        <v>29</v>
      </c>
      <c r="D19" s="15" t="s">
        <v>30</v>
      </c>
      <c r="E19" s="15" t="s">
        <v>31</v>
      </c>
      <c r="F19" s="15" t="s">
        <v>13</v>
      </c>
      <c r="G19" s="16" t="s">
        <v>32</v>
      </c>
      <c r="H19" s="14" t="s">
        <v>33</v>
      </c>
      <c r="I19" s="17"/>
      <c r="J19" s="17"/>
      <c r="K19" s="17"/>
      <c r="L19" s="18"/>
    </row>
    <row r="20" spans="1:12" ht="12.75">
      <c r="A20" s="19" t="s">
        <v>34</v>
      </c>
      <c r="B20" s="20" t="s">
        <v>35</v>
      </c>
      <c r="C20" s="20">
        <v>55</v>
      </c>
      <c r="D20" s="20">
        <v>750</v>
      </c>
      <c r="E20" s="20">
        <v>100000</v>
      </c>
      <c r="F20" s="21">
        <f>IF(C20="",0,SUM(H20:L20))</f>
        <v>127500</v>
      </c>
      <c r="G20" s="21">
        <f>C20*E20+F20</f>
        <v>5627500</v>
      </c>
      <c r="H20" s="3">
        <f>IF((E20*C20)*$B$12&lt;$B$11,$B$11,(E20*C20)*$B$12)</f>
        <v>55000</v>
      </c>
      <c r="I20" s="3">
        <f>$B$13*(E20/$B$6)</f>
        <v>3500</v>
      </c>
      <c r="J20" s="3">
        <f>IF(C20*$B$6*$B$14=0,0,IF(C20*$B$6*$B$14&lt;1,1*(E20/$B$6),IF(C20*$B$6*$B$14&gt;14,14*(E20/$B$6),(C20*$B$6*$B$14*(E20/$B$6)))))</f>
        <v>14000</v>
      </c>
      <c r="K20" s="3">
        <f>$B$15*(E20/$B$6)</f>
        <v>0</v>
      </c>
      <c r="L20" s="3">
        <f>C20*$B$6*$B$16*(E20/$B$6)</f>
        <v>55000</v>
      </c>
    </row>
    <row r="21" spans="1:12" ht="12.75">
      <c r="A21" s="19" t="s">
        <v>36</v>
      </c>
      <c r="B21" s="20" t="s">
        <v>37</v>
      </c>
      <c r="C21" s="20"/>
      <c r="D21" s="20"/>
      <c r="E21" s="20"/>
      <c r="F21" s="21">
        <f>IF(C21="",0,SUM(H21:L21))</f>
        <v>0</v>
      </c>
      <c r="G21" s="21">
        <f>C21*E21+F21</f>
        <v>0</v>
      </c>
      <c r="H21" s="3">
        <f>IF((E21*C21)*$B$12&lt;$B$11,$B$11,(E21*C21)*$B$12)</f>
        <v>99</v>
      </c>
      <c r="I21" s="3">
        <f>$B$13*(E21/$B$6)</f>
        <v>0</v>
      </c>
      <c r="J21" s="3">
        <f>IF(C21*$B$6*$B$14=0,0,IF(C21*$B$6*$B$14&lt;1,1*(E21/$B$6),IF(C21*$B$6*$B$14&gt;14,14*(E21/$B$6),(C21*$B$6*$B$14*(E21/$B$6)))))</f>
        <v>0</v>
      </c>
      <c r="K21" s="3">
        <f>$B$15*(E21/$B$6)</f>
        <v>0</v>
      </c>
      <c r="L21" s="3">
        <f>C21*$B$6*$B$16*(E21/$B$6)</f>
        <v>0</v>
      </c>
    </row>
    <row r="22" spans="1:12" ht="12.75">
      <c r="A22" s="19" t="s">
        <v>38</v>
      </c>
      <c r="B22" s="20" t="s">
        <v>35</v>
      </c>
      <c r="C22" s="20"/>
      <c r="D22" s="20"/>
      <c r="E22" s="20"/>
      <c r="F22" s="21"/>
      <c r="G22" s="21"/>
      <c r="H22" s="22"/>
      <c r="I22" s="22"/>
      <c r="J22" s="22"/>
      <c r="K22" s="22"/>
      <c r="L22" s="22"/>
    </row>
    <row r="23" spans="1:12" ht="12.75">
      <c r="A23" s="23" t="s">
        <v>39</v>
      </c>
      <c r="B23" s="24" t="s">
        <v>37</v>
      </c>
      <c r="C23" s="24"/>
      <c r="D23" s="24"/>
      <c r="E23" s="24"/>
      <c r="F23" s="25"/>
      <c r="G23" s="25"/>
      <c r="H23" s="26"/>
      <c r="I23" s="26"/>
      <c r="J23" s="26"/>
      <c r="K23" s="26"/>
      <c r="L23" s="26"/>
    </row>
    <row r="24" spans="1:7" ht="12.75">
      <c r="A24" s="27" t="s">
        <v>40</v>
      </c>
      <c r="B24" s="28"/>
      <c r="C24" s="28"/>
      <c r="D24" s="28"/>
      <c r="E24" s="28"/>
      <c r="F24" s="28"/>
      <c r="G24" s="29">
        <f>G20+G21</f>
        <v>5627500</v>
      </c>
    </row>
    <row r="25" spans="1:7" ht="12.75">
      <c r="A25" s="30"/>
      <c r="B25" s="31"/>
      <c r="C25" s="31"/>
      <c r="D25" s="31"/>
      <c r="E25" s="31"/>
      <c r="F25" s="31"/>
      <c r="G25" s="32"/>
    </row>
    <row r="26" ht="12.75">
      <c r="A26" s="13" t="s">
        <v>41</v>
      </c>
    </row>
    <row r="27" spans="1:9" ht="12.75">
      <c r="A27" s="14" t="s">
        <v>42</v>
      </c>
      <c r="B27" s="15" t="s">
        <v>43</v>
      </c>
      <c r="C27" s="15" t="s">
        <v>34</v>
      </c>
      <c r="D27" s="15" t="s">
        <v>36</v>
      </c>
      <c r="E27" s="15" t="s">
        <v>44</v>
      </c>
      <c r="F27" s="15" t="s">
        <v>45</v>
      </c>
      <c r="G27" s="15" t="s">
        <v>46</v>
      </c>
      <c r="H27" s="16" t="s">
        <v>47</v>
      </c>
      <c r="I27" s="33"/>
    </row>
    <row r="28" spans="1:8" ht="12.75">
      <c r="A28" s="21">
        <f aca="true" t="shared" si="0" ref="A28:A54">A29-$B$8</f>
        <v>230</v>
      </c>
      <c r="B28" s="34">
        <f aca="true" t="shared" si="1" ref="B28:B83">(A28-$B$5)/$B$5</f>
        <v>-0.7088607594936709</v>
      </c>
      <c r="C28" s="21">
        <f>IF((A28-$D$20)*($E$20/$B$7)&gt;0,(A28-$D$20)*($E$20/$B$7),0)</f>
        <v>0</v>
      </c>
      <c r="D28" s="21">
        <f>IF(($D$21-A28)*($E$21/$B$7)&gt;0,($D$21-A28)*($E$21/$B$7),0)</f>
        <v>0</v>
      </c>
      <c r="E28" s="21">
        <f>IF($D$22&gt;=A28,0,($D$22-A28)*($E$22/$B$7))</f>
        <v>0</v>
      </c>
      <c r="F28" s="21">
        <f>IF(A28&gt;=$D$23,0,(A28-$D$23)*($E$23/$B$7))</f>
        <v>0</v>
      </c>
      <c r="G28" s="35">
        <f>SUM(C28:F28)-$G$24+($C$22*$E$22)+($C$23*$E$23)</f>
        <v>-5627500</v>
      </c>
      <c r="H28" s="34">
        <f>G28/$G$24</f>
        <v>-1</v>
      </c>
    </row>
    <row r="29" spans="1:8" ht="12.75">
      <c r="A29" s="21">
        <f t="shared" si="0"/>
        <v>250</v>
      </c>
      <c r="B29" s="34">
        <f t="shared" si="1"/>
        <v>-0.6835443037974683</v>
      </c>
      <c r="C29" s="21">
        <f aca="true" t="shared" si="2" ref="C29:C84">IF((A29-$D$20)*($E$20/$B$7)&gt;0,(A29-$D$20)*($E$20/$B$7),0)</f>
        <v>0</v>
      </c>
      <c r="D29" s="21">
        <f aca="true" t="shared" si="3" ref="D29:D84">IF(($D$21-A29)*($E$21/$B$7)&gt;0,($D$21-A29)*($E$21/$B$7),0)</f>
        <v>0</v>
      </c>
      <c r="E29" s="21">
        <f aca="true" t="shared" si="4" ref="E29:E84">IF($D$22&gt;=A29,0,($D$22-A29)*($E$22/$B$7))</f>
        <v>0</v>
      </c>
      <c r="F29" s="21">
        <f aca="true" t="shared" si="5" ref="F29:F84">IF(A29&gt;=$D$23,0,(A29-$D$23)*($E$23/$B$7))</f>
        <v>0</v>
      </c>
      <c r="G29" s="35">
        <f aca="true" t="shared" si="6" ref="G29:G84">SUM(C29:F29)-$G$24+($C$22*$E$22)+($C$23*$E$23)</f>
        <v>-5627500</v>
      </c>
      <c r="H29" s="34">
        <f>G29/$G$24</f>
        <v>-1</v>
      </c>
    </row>
    <row r="30" spans="1:8" ht="12.75">
      <c r="A30" s="21">
        <f t="shared" si="0"/>
        <v>270</v>
      </c>
      <c r="B30" s="34">
        <f t="shared" si="1"/>
        <v>-0.6582278481012658</v>
      </c>
      <c r="C30" s="21">
        <f t="shared" si="2"/>
        <v>0</v>
      </c>
      <c r="D30" s="21">
        <f t="shared" si="3"/>
        <v>0</v>
      </c>
      <c r="E30" s="21">
        <f t="shared" si="4"/>
        <v>0</v>
      </c>
      <c r="F30" s="21">
        <f t="shared" si="5"/>
        <v>0</v>
      </c>
      <c r="G30" s="35">
        <f t="shared" si="6"/>
        <v>-5627500</v>
      </c>
      <c r="H30" s="34">
        <f>G30/$G$24</f>
        <v>-1</v>
      </c>
    </row>
    <row r="31" spans="1:8" ht="12.75">
      <c r="A31" s="21">
        <f t="shared" si="0"/>
        <v>290</v>
      </c>
      <c r="B31" s="34">
        <f t="shared" si="1"/>
        <v>-0.6329113924050633</v>
      </c>
      <c r="C31" s="21">
        <f t="shared" si="2"/>
        <v>0</v>
      </c>
      <c r="D31" s="21">
        <f t="shared" si="3"/>
        <v>0</v>
      </c>
      <c r="E31" s="21">
        <f t="shared" si="4"/>
        <v>0</v>
      </c>
      <c r="F31" s="21">
        <f t="shared" si="5"/>
        <v>0</v>
      </c>
      <c r="G31" s="35">
        <f t="shared" si="6"/>
        <v>-5627500</v>
      </c>
      <c r="H31" s="34">
        <f>G31/$G$24</f>
        <v>-1</v>
      </c>
    </row>
    <row r="32" spans="1:8" ht="12.75">
      <c r="A32" s="21">
        <f t="shared" si="0"/>
        <v>310</v>
      </c>
      <c r="B32" s="34">
        <f t="shared" si="1"/>
        <v>-0.6075949367088608</v>
      </c>
      <c r="C32" s="21">
        <f t="shared" si="2"/>
        <v>0</v>
      </c>
      <c r="D32" s="21">
        <f t="shared" si="3"/>
        <v>0</v>
      </c>
      <c r="E32" s="21">
        <f t="shared" si="4"/>
        <v>0</v>
      </c>
      <c r="F32" s="21">
        <f t="shared" si="5"/>
        <v>0</v>
      </c>
      <c r="G32" s="35">
        <f t="shared" si="6"/>
        <v>-5627500</v>
      </c>
      <c r="H32" s="34">
        <f>G32/$G$24</f>
        <v>-1</v>
      </c>
    </row>
    <row r="33" spans="1:8" ht="12.75">
      <c r="A33" s="21">
        <f t="shared" si="0"/>
        <v>330</v>
      </c>
      <c r="B33" s="34">
        <f t="shared" si="1"/>
        <v>-0.5822784810126582</v>
      </c>
      <c r="C33" s="21">
        <f t="shared" si="2"/>
        <v>0</v>
      </c>
      <c r="D33" s="21">
        <f>IF(($D$21-A33)*($E$21/$B$7)&gt;0,($D$21-A33)*($E$21/$B$7),0)</f>
        <v>0</v>
      </c>
      <c r="E33" s="21">
        <f t="shared" si="4"/>
        <v>0</v>
      </c>
      <c r="F33" s="21">
        <f t="shared" si="5"/>
        <v>0</v>
      </c>
      <c r="G33" s="35">
        <f t="shared" si="6"/>
        <v>-5627500</v>
      </c>
      <c r="H33" s="34">
        <f>G33/$G$24</f>
        <v>-1</v>
      </c>
    </row>
    <row r="34" spans="1:8" ht="12.75">
      <c r="A34" s="21">
        <f t="shared" si="0"/>
        <v>350</v>
      </c>
      <c r="B34" s="34">
        <f t="shared" si="1"/>
        <v>-0.5569620253164557</v>
      </c>
      <c r="C34" s="21">
        <f t="shared" si="2"/>
        <v>0</v>
      </c>
      <c r="D34" s="21">
        <f t="shared" si="3"/>
        <v>0</v>
      </c>
      <c r="E34" s="21">
        <f t="shared" si="4"/>
        <v>0</v>
      </c>
      <c r="F34" s="21">
        <f t="shared" si="5"/>
        <v>0</v>
      </c>
      <c r="G34" s="35">
        <f t="shared" si="6"/>
        <v>-5627500</v>
      </c>
      <c r="H34" s="34">
        <f>G34/$G$24</f>
        <v>-1</v>
      </c>
    </row>
    <row r="35" spans="1:8" ht="12.75">
      <c r="A35" s="21">
        <f t="shared" si="0"/>
        <v>370</v>
      </c>
      <c r="B35" s="34">
        <f t="shared" si="1"/>
        <v>-0.5316455696202531</v>
      </c>
      <c r="C35" s="21">
        <f t="shared" si="2"/>
        <v>0</v>
      </c>
      <c r="D35" s="21">
        <f t="shared" si="3"/>
        <v>0</v>
      </c>
      <c r="E35" s="21">
        <f t="shared" si="4"/>
        <v>0</v>
      </c>
      <c r="F35" s="21">
        <f t="shared" si="5"/>
        <v>0</v>
      </c>
      <c r="G35" s="35">
        <f t="shared" si="6"/>
        <v>-5627500</v>
      </c>
      <c r="H35" s="34">
        <f>G35/$G$24</f>
        <v>-1</v>
      </c>
    </row>
    <row r="36" spans="1:8" ht="12.75">
      <c r="A36" s="21">
        <f t="shared" si="0"/>
        <v>390</v>
      </c>
      <c r="B36" s="34">
        <f t="shared" si="1"/>
        <v>-0.5063291139240507</v>
      </c>
      <c r="C36" s="21">
        <f t="shared" si="2"/>
        <v>0</v>
      </c>
      <c r="D36" s="21">
        <f t="shared" si="3"/>
        <v>0</v>
      </c>
      <c r="E36" s="21">
        <f t="shared" si="4"/>
        <v>0</v>
      </c>
      <c r="F36" s="21">
        <f t="shared" si="5"/>
        <v>0</v>
      </c>
      <c r="G36" s="35">
        <f t="shared" si="6"/>
        <v>-5627500</v>
      </c>
      <c r="H36" s="34">
        <f>G36/$G$24</f>
        <v>-1</v>
      </c>
    </row>
    <row r="37" spans="1:8" ht="12.75">
      <c r="A37" s="21">
        <f t="shared" si="0"/>
        <v>410</v>
      </c>
      <c r="B37" s="34">
        <f t="shared" si="1"/>
        <v>-0.4810126582278481</v>
      </c>
      <c r="C37" s="21">
        <f t="shared" si="2"/>
        <v>0</v>
      </c>
      <c r="D37" s="21">
        <f t="shared" si="3"/>
        <v>0</v>
      </c>
      <c r="E37" s="21">
        <f t="shared" si="4"/>
        <v>0</v>
      </c>
      <c r="F37" s="21">
        <f t="shared" si="5"/>
        <v>0</v>
      </c>
      <c r="G37" s="35">
        <f t="shared" si="6"/>
        <v>-5627500</v>
      </c>
      <c r="H37" s="34">
        <f>G37/$G$24</f>
        <v>-1</v>
      </c>
    </row>
    <row r="38" spans="1:8" ht="12.75">
      <c r="A38" s="21">
        <f t="shared" si="0"/>
        <v>430</v>
      </c>
      <c r="B38" s="34">
        <f t="shared" si="1"/>
        <v>-0.45569620253164556</v>
      </c>
      <c r="C38" s="21">
        <f t="shared" si="2"/>
        <v>0</v>
      </c>
      <c r="D38" s="21">
        <f t="shared" si="3"/>
        <v>0</v>
      </c>
      <c r="E38" s="21">
        <f t="shared" si="4"/>
        <v>0</v>
      </c>
      <c r="F38" s="21">
        <f t="shared" si="5"/>
        <v>0</v>
      </c>
      <c r="G38" s="35">
        <f t="shared" si="6"/>
        <v>-5627500</v>
      </c>
      <c r="H38" s="34">
        <f>G38/$G$24</f>
        <v>-1</v>
      </c>
    </row>
    <row r="39" spans="1:8" ht="12.75">
      <c r="A39" s="21">
        <f t="shared" si="0"/>
        <v>450</v>
      </c>
      <c r="B39" s="34">
        <f t="shared" si="1"/>
        <v>-0.43037974683544306</v>
      </c>
      <c r="C39" s="21">
        <f t="shared" si="2"/>
        <v>0</v>
      </c>
      <c r="D39" s="21">
        <f t="shared" si="3"/>
        <v>0</v>
      </c>
      <c r="E39" s="21">
        <f t="shared" si="4"/>
        <v>0</v>
      </c>
      <c r="F39" s="21">
        <f t="shared" si="5"/>
        <v>0</v>
      </c>
      <c r="G39" s="35">
        <f t="shared" si="6"/>
        <v>-5627500</v>
      </c>
      <c r="H39" s="34">
        <f>G39/$G$24</f>
        <v>-1</v>
      </c>
    </row>
    <row r="40" spans="1:8" ht="12.75">
      <c r="A40" s="21">
        <f t="shared" si="0"/>
        <v>470</v>
      </c>
      <c r="B40" s="34">
        <f t="shared" si="1"/>
        <v>-0.4050632911392405</v>
      </c>
      <c r="C40" s="21">
        <f t="shared" si="2"/>
        <v>0</v>
      </c>
      <c r="D40" s="21">
        <f t="shared" si="3"/>
        <v>0</v>
      </c>
      <c r="E40" s="21">
        <f t="shared" si="4"/>
        <v>0</v>
      </c>
      <c r="F40" s="21">
        <f t="shared" si="5"/>
        <v>0</v>
      </c>
      <c r="G40" s="35">
        <f t="shared" si="6"/>
        <v>-5627500</v>
      </c>
      <c r="H40" s="34">
        <f>G40/$G$24</f>
        <v>-1</v>
      </c>
    </row>
    <row r="41" spans="1:8" ht="12.75">
      <c r="A41" s="21">
        <f t="shared" si="0"/>
        <v>490</v>
      </c>
      <c r="B41" s="34">
        <f t="shared" si="1"/>
        <v>-0.379746835443038</v>
      </c>
      <c r="C41" s="21">
        <f t="shared" si="2"/>
        <v>0</v>
      </c>
      <c r="D41" s="21">
        <f t="shared" si="3"/>
        <v>0</v>
      </c>
      <c r="E41" s="21">
        <f t="shared" si="4"/>
        <v>0</v>
      </c>
      <c r="F41" s="21">
        <f t="shared" si="5"/>
        <v>0</v>
      </c>
      <c r="G41" s="35">
        <f t="shared" si="6"/>
        <v>-5627500</v>
      </c>
      <c r="H41" s="34">
        <f>G41/$G$24</f>
        <v>-1</v>
      </c>
    </row>
    <row r="42" spans="1:8" ht="12.75">
      <c r="A42" s="21">
        <f t="shared" si="0"/>
        <v>510</v>
      </c>
      <c r="B42" s="34">
        <f t="shared" si="1"/>
        <v>-0.35443037974683544</v>
      </c>
      <c r="C42" s="21">
        <f t="shared" si="2"/>
        <v>0</v>
      </c>
      <c r="D42" s="21">
        <f t="shared" si="3"/>
        <v>0</v>
      </c>
      <c r="E42" s="21">
        <f t="shared" si="4"/>
        <v>0</v>
      </c>
      <c r="F42" s="21">
        <f t="shared" si="5"/>
        <v>0</v>
      </c>
      <c r="G42" s="35">
        <f t="shared" si="6"/>
        <v>-5627500</v>
      </c>
      <c r="H42" s="34">
        <f>G42/$G$24</f>
        <v>-1</v>
      </c>
    </row>
    <row r="43" spans="1:8" ht="12.75">
      <c r="A43" s="21">
        <f t="shared" si="0"/>
        <v>530</v>
      </c>
      <c r="B43" s="34">
        <f t="shared" si="1"/>
        <v>-0.3291139240506329</v>
      </c>
      <c r="C43" s="21">
        <f t="shared" si="2"/>
        <v>0</v>
      </c>
      <c r="D43" s="21">
        <f t="shared" si="3"/>
        <v>0</v>
      </c>
      <c r="E43" s="21">
        <f t="shared" si="4"/>
        <v>0</v>
      </c>
      <c r="F43" s="21">
        <f t="shared" si="5"/>
        <v>0</v>
      </c>
      <c r="G43" s="35">
        <f t="shared" si="6"/>
        <v>-5627500</v>
      </c>
      <c r="H43" s="34">
        <f>G43/$G$24</f>
        <v>-1</v>
      </c>
    </row>
    <row r="44" spans="1:8" ht="12.75">
      <c r="A44" s="21">
        <f t="shared" si="0"/>
        <v>550</v>
      </c>
      <c r="B44" s="34">
        <f t="shared" si="1"/>
        <v>-0.3037974683544304</v>
      </c>
      <c r="C44" s="21">
        <f t="shared" si="2"/>
        <v>0</v>
      </c>
      <c r="D44" s="21">
        <f t="shared" si="3"/>
        <v>0</v>
      </c>
      <c r="E44" s="21">
        <f t="shared" si="4"/>
        <v>0</v>
      </c>
      <c r="F44" s="21">
        <f t="shared" si="5"/>
        <v>0</v>
      </c>
      <c r="G44" s="35">
        <f t="shared" si="6"/>
        <v>-5627500</v>
      </c>
      <c r="H44" s="34">
        <f>G44/$G$24</f>
        <v>-1</v>
      </c>
    </row>
    <row r="45" spans="1:8" ht="12.75">
      <c r="A45" s="21">
        <f t="shared" si="0"/>
        <v>570</v>
      </c>
      <c r="B45" s="34">
        <f t="shared" si="1"/>
        <v>-0.27848101265822783</v>
      </c>
      <c r="C45" s="21">
        <f t="shared" si="2"/>
        <v>0</v>
      </c>
      <c r="D45" s="21">
        <f t="shared" si="3"/>
        <v>0</v>
      </c>
      <c r="E45" s="21">
        <f t="shared" si="4"/>
        <v>0</v>
      </c>
      <c r="F45" s="21">
        <f t="shared" si="5"/>
        <v>0</v>
      </c>
      <c r="G45" s="35">
        <f t="shared" si="6"/>
        <v>-5627500</v>
      </c>
      <c r="H45" s="34">
        <f>G45/$G$24</f>
        <v>-1</v>
      </c>
    </row>
    <row r="46" spans="1:8" ht="12.75">
      <c r="A46" s="21">
        <f t="shared" si="0"/>
        <v>590</v>
      </c>
      <c r="B46" s="34">
        <f t="shared" si="1"/>
        <v>-0.25316455696202533</v>
      </c>
      <c r="C46" s="21">
        <f t="shared" si="2"/>
        <v>0</v>
      </c>
      <c r="D46" s="21">
        <f t="shared" si="3"/>
        <v>0</v>
      </c>
      <c r="E46" s="21">
        <f t="shared" si="4"/>
        <v>0</v>
      </c>
      <c r="F46" s="21">
        <f t="shared" si="5"/>
        <v>0</v>
      </c>
      <c r="G46" s="35">
        <f t="shared" si="6"/>
        <v>-5627500</v>
      </c>
      <c r="H46" s="34">
        <f>G46/$G$24</f>
        <v>-1</v>
      </c>
    </row>
    <row r="47" spans="1:8" ht="12.75">
      <c r="A47" s="21">
        <f t="shared" si="0"/>
        <v>610</v>
      </c>
      <c r="B47" s="34">
        <f t="shared" si="1"/>
        <v>-0.22784810126582278</v>
      </c>
      <c r="C47" s="21">
        <f t="shared" si="2"/>
        <v>0</v>
      </c>
      <c r="D47" s="21">
        <f t="shared" si="3"/>
        <v>0</v>
      </c>
      <c r="E47" s="21">
        <f t="shared" si="4"/>
        <v>0</v>
      </c>
      <c r="F47" s="21">
        <f t="shared" si="5"/>
        <v>0</v>
      </c>
      <c r="G47" s="35">
        <f t="shared" si="6"/>
        <v>-5627500</v>
      </c>
      <c r="H47" s="34">
        <f>G47/$G$24</f>
        <v>-1</v>
      </c>
    </row>
    <row r="48" spans="1:8" ht="12.75">
      <c r="A48" s="21">
        <f t="shared" si="0"/>
        <v>630</v>
      </c>
      <c r="B48" s="34">
        <f t="shared" si="1"/>
        <v>-0.20253164556962025</v>
      </c>
      <c r="C48" s="21">
        <f t="shared" si="2"/>
        <v>0</v>
      </c>
      <c r="D48" s="21">
        <f t="shared" si="3"/>
        <v>0</v>
      </c>
      <c r="E48" s="21">
        <f t="shared" si="4"/>
        <v>0</v>
      </c>
      <c r="F48" s="21">
        <f t="shared" si="5"/>
        <v>0</v>
      </c>
      <c r="G48" s="35">
        <f t="shared" si="6"/>
        <v>-5627500</v>
      </c>
      <c r="H48" s="34">
        <f>G48/$G$24</f>
        <v>-1</v>
      </c>
    </row>
    <row r="49" spans="1:8" ht="12.75">
      <c r="A49" s="21">
        <f t="shared" si="0"/>
        <v>650</v>
      </c>
      <c r="B49" s="34">
        <f t="shared" si="1"/>
        <v>-0.17721518987341772</v>
      </c>
      <c r="C49" s="21">
        <f t="shared" si="2"/>
        <v>0</v>
      </c>
      <c r="D49" s="21">
        <f t="shared" si="3"/>
        <v>0</v>
      </c>
      <c r="E49" s="21">
        <f t="shared" si="4"/>
        <v>0</v>
      </c>
      <c r="F49" s="21">
        <f t="shared" si="5"/>
        <v>0</v>
      </c>
      <c r="G49" s="35">
        <f t="shared" si="6"/>
        <v>-5627500</v>
      </c>
      <c r="H49" s="34">
        <f>G49/$G$24</f>
        <v>-1</v>
      </c>
    </row>
    <row r="50" spans="1:8" ht="12.75">
      <c r="A50" s="21">
        <f t="shared" si="0"/>
        <v>670</v>
      </c>
      <c r="B50" s="34">
        <f t="shared" si="1"/>
        <v>-0.1518987341772152</v>
      </c>
      <c r="C50" s="21">
        <f t="shared" si="2"/>
        <v>0</v>
      </c>
      <c r="D50" s="21">
        <f t="shared" si="3"/>
        <v>0</v>
      </c>
      <c r="E50" s="21">
        <f t="shared" si="4"/>
        <v>0</v>
      </c>
      <c r="F50" s="21">
        <f t="shared" si="5"/>
        <v>0</v>
      </c>
      <c r="G50" s="35">
        <f t="shared" si="6"/>
        <v>-5627500</v>
      </c>
      <c r="H50" s="34">
        <f>G50/$G$24</f>
        <v>-1</v>
      </c>
    </row>
    <row r="51" spans="1:8" ht="12.75">
      <c r="A51" s="21">
        <f t="shared" si="0"/>
        <v>690</v>
      </c>
      <c r="B51" s="34">
        <f t="shared" si="1"/>
        <v>-0.12658227848101267</v>
      </c>
      <c r="C51" s="21">
        <f t="shared" si="2"/>
        <v>0</v>
      </c>
      <c r="D51" s="21">
        <f t="shared" si="3"/>
        <v>0</v>
      </c>
      <c r="E51" s="21">
        <f t="shared" si="4"/>
        <v>0</v>
      </c>
      <c r="F51" s="21">
        <f t="shared" si="5"/>
        <v>0</v>
      </c>
      <c r="G51" s="35">
        <f t="shared" si="6"/>
        <v>-5627500</v>
      </c>
      <c r="H51" s="34">
        <f>G51/$G$24</f>
        <v>-1</v>
      </c>
    </row>
    <row r="52" spans="1:8" ht="12.75">
      <c r="A52" s="21">
        <f t="shared" si="0"/>
        <v>710</v>
      </c>
      <c r="B52" s="34">
        <f t="shared" si="1"/>
        <v>-0.10126582278481013</v>
      </c>
      <c r="C52" s="21">
        <f t="shared" si="2"/>
        <v>0</v>
      </c>
      <c r="D52" s="21">
        <f t="shared" si="3"/>
        <v>0</v>
      </c>
      <c r="E52" s="21">
        <f t="shared" si="4"/>
        <v>0</v>
      </c>
      <c r="F52" s="21">
        <f t="shared" si="5"/>
        <v>0</v>
      </c>
      <c r="G52" s="35">
        <f t="shared" si="6"/>
        <v>-5627500</v>
      </c>
      <c r="H52" s="34">
        <f>G52/$G$24</f>
        <v>-1</v>
      </c>
    </row>
    <row r="53" spans="1:8" ht="12.75">
      <c r="A53" s="21">
        <f t="shared" si="0"/>
        <v>730</v>
      </c>
      <c r="B53" s="34">
        <f t="shared" si="1"/>
        <v>-0.0759493670886076</v>
      </c>
      <c r="C53" s="21">
        <f t="shared" si="2"/>
        <v>0</v>
      </c>
      <c r="D53" s="21">
        <f t="shared" si="3"/>
        <v>0</v>
      </c>
      <c r="E53" s="21">
        <f t="shared" si="4"/>
        <v>0</v>
      </c>
      <c r="F53" s="21">
        <f t="shared" si="5"/>
        <v>0</v>
      </c>
      <c r="G53" s="35">
        <f t="shared" si="6"/>
        <v>-5627500</v>
      </c>
      <c r="H53" s="34">
        <f>G53/$G$24</f>
        <v>-1</v>
      </c>
    </row>
    <row r="54" spans="1:8" ht="12.75">
      <c r="A54" s="21">
        <f t="shared" si="0"/>
        <v>750</v>
      </c>
      <c r="B54" s="34">
        <f t="shared" si="1"/>
        <v>-0.05063291139240506</v>
      </c>
      <c r="C54" s="21">
        <f t="shared" si="2"/>
        <v>0</v>
      </c>
      <c r="D54" s="21">
        <f t="shared" si="3"/>
        <v>0</v>
      </c>
      <c r="E54" s="21">
        <f t="shared" si="4"/>
        <v>0</v>
      </c>
      <c r="F54" s="21">
        <f t="shared" si="5"/>
        <v>0</v>
      </c>
      <c r="G54" s="35">
        <f t="shared" si="6"/>
        <v>-5627500</v>
      </c>
      <c r="H54" s="34">
        <f>G54/$G$24</f>
        <v>-1</v>
      </c>
    </row>
    <row r="55" spans="1:8" ht="12.75">
      <c r="A55" s="21">
        <f>A56-$B$8</f>
        <v>770</v>
      </c>
      <c r="B55" s="34">
        <f t="shared" si="1"/>
        <v>-0.02531645569620253</v>
      </c>
      <c r="C55" s="21">
        <f t="shared" si="2"/>
        <v>2000000</v>
      </c>
      <c r="D55" s="21">
        <f t="shared" si="3"/>
        <v>0</v>
      </c>
      <c r="E55" s="21">
        <f t="shared" si="4"/>
        <v>0</v>
      </c>
      <c r="F55" s="21">
        <f t="shared" si="5"/>
        <v>0</v>
      </c>
      <c r="G55" s="35">
        <f t="shared" si="6"/>
        <v>-3627500</v>
      </c>
      <c r="H55" s="34">
        <f>G55/$G$24</f>
        <v>-0.6446023989338072</v>
      </c>
    </row>
    <row r="56" spans="1:8" ht="12.75">
      <c r="A56" s="36">
        <f>B5</f>
        <v>790</v>
      </c>
      <c r="B56" s="34">
        <f t="shared" si="1"/>
        <v>0</v>
      </c>
      <c r="C56" s="21">
        <f t="shared" si="2"/>
        <v>4000000</v>
      </c>
      <c r="D56" s="21">
        <f t="shared" si="3"/>
        <v>0</v>
      </c>
      <c r="E56" s="21">
        <f t="shared" si="4"/>
        <v>0</v>
      </c>
      <c r="F56" s="21">
        <f t="shared" si="5"/>
        <v>0</v>
      </c>
      <c r="G56" s="35">
        <f t="shared" si="6"/>
        <v>-1627500</v>
      </c>
      <c r="H56" s="34">
        <f>G56/$G$24</f>
        <v>-0.2892047978676144</v>
      </c>
    </row>
    <row r="57" spans="1:8" ht="12.75">
      <c r="A57" s="21">
        <f>A56+$B$8</f>
        <v>810</v>
      </c>
      <c r="B57" s="34">
        <f t="shared" si="1"/>
        <v>0.02531645569620253</v>
      </c>
      <c r="C57" s="21">
        <f t="shared" si="2"/>
        <v>6000000</v>
      </c>
      <c r="D57" s="21">
        <f t="shared" si="3"/>
        <v>0</v>
      </c>
      <c r="E57" s="21">
        <f t="shared" si="4"/>
        <v>0</v>
      </c>
      <c r="F57" s="21">
        <f t="shared" si="5"/>
        <v>0</v>
      </c>
      <c r="G57" s="35">
        <f t="shared" si="6"/>
        <v>372500</v>
      </c>
      <c r="H57" s="34">
        <f>G57/$G$24</f>
        <v>0.06619280319857841</v>
      </c>
    </row>
    <row r="58" spans="1:8" ht="12.75">
      <c r="A58" s="21">
        <f aca="true" t="shared" si="7" ref="A58:A84">A57+$B$8</f>
        <v>830</v>
      </c>
      <c r="B58" s="34">
        <f t="shared" si="1"/>
        <v>0.05063291139240506</v>
      </c>
      <c r="C58" s="21">
        <f t="shared" si="2"/>
        <v>8000000</v>
      </c>
      <c r="D58" s="21">
        <f t="shared" si="3"/>
        <v>0</v>
      </c>
      <c r="E58" s="21">
        <f t="shared" si="4"/>
        <v>0</v>
      </c>
      <c r="F58" s="21">
        <f t="shared" si="5"/>
        <v>0</v>
      </c>
      <c r="G58" s="35">
        <f t="shared" si="6"/>
        <v>2372500</v>
      </c>
      <c r="H58" s="34">
        <f>G58/$G$24</f>
        <v>0.42159040426477123</v>
      </c>
    </row>
    <row r="59" spans="1:8" ht="12.75">
      <c r="A59" s="21">
        <f t="shared" si="7"/>
        <v>850</v>
      </c>
      <c r="B59" s="34">
        <f t="shared" si="1"/>
        <v>0.0759493670886076</v>
      </c>
      <c r="C59" s="21">
        <f t="shared" si="2"/>
        <v>10000000</v>
      </c>
      <c r="D59" s="21">
        <f t="shared" si="3"/>
        <v>0</v>
      </c>
      <c r="E59" s="21">
        <f t="shared" si="4"/>
        <v>0</v>
      </c>
      <c r="F59" s="21">
        <f t="shared" si="5"/>
        <v>0</v>
      </c>
      <c r="G59" s="35">
        <f t="shared" si="6"/>
        <v>4372500</v>
      </c>
      <c r="H59" s="34">
        <f>G59/$G$24</f>
        <v>0.776988005330964</v>
      </c>
    </row>
    <row r="60" spans="1:8" ht="12.75">
      <c r="A60" s="21">
        <f t="shared" si="7"/>
        <v>870</v>
      </c>
      <c r="B60" s="34">
        <f t="shared" si="1"/>
        <v>0.10126582278481013</v>
      </c>
      <c r="C60" s="21">
        <f t="shared" si="2"/>
        <v>12000000</v>
      </c>
      <c r="D60" s="21">
        <f t="shared" si="3"/>
        <v>0</v>
      </c>
      <c r="E60" s="21">
        <f t="shared" si="4"/>
        <v>0</v>
      </c>
      <c r="F60" s="21">
        <f t="shared" si="5"/>
        <v>0</v>
      </c>
      <c r="G60" s="35">
        <f t="shared" si="6"/>
        <v>6372500</v>
      </c>
      <c r="H60" s="34">
        <f>G60/$G$24</f>
        <v>1.132385606397157</v>
      </c>
    </row>
    <row r="61" spans="1:8" ht="12.75">
      <c r="A61" s="21">
        <f t="shared" si="7"/>
        <v>890</v>
      </c>
      <c r="B61" s="34">
        <f t="shared" si="1"/>
        <v>0.12658227848101267</v>
      </c>
      <c r="C61" s="21">
        <f t="shared" si="2"/>
        <v>14000000</v>
      </c>
      <c r="D61" s="21">
        <f t="shared" si="3"/>
        <v>0</v>
      </c>
      <c r="E61" s="21">
        <f t="shared" si="4"/>
        <v>0</v>
      </c>
      <c r="F61" s="21">
        <f t="shared" si="5"/>
        <v>0</v>
      </c>
      <c r="G61" s="35">
        <f t="shared" si="6"/>
        <v>8372500</v>
      </c>
      <c r="H61" s="34">
        <f>G61/$G$24</f>
        <v>1.4877832074633497</v>
      </c>
    </row>
    <row r="62" spans="1:8" ht="12.75">
      <c r="A62" s="21">
        <f t="shared" si="7"/>
        <v>910</v>
      </c>
      <c r="B62" s="34">
        <f t="shared" si="1"/>
        <v>0.1518987341772152</v>
      </c>
      <c r="C62" s="21">
        <f t="shared" si="2"/>
        <v>16000000</v>
      </c>
      <c r="D62" s="21">
        <f t="shared" si="3"/>
        <v>0</v>
      </c>
      <c r="E62" s="21">
        <f t="shared" si="4"/>
        <v>0</v>
      </c>
      <c r="F62" s="21">
        <f t="shared" si="5"/>
        <v>0</v>
      </c>
      <c r="G62" s="35">
        <f t="shared" si="6"/>
        <v>10372500</v>
      </c>
      <c r="H62" s="34">
        <f>G62/$G$24</f>
        <v>1.8431808085295425</v>
      </c>
    </row>
    <row r="63" spans="1:8" ht="12.75">
      <c r="A63" s="21">
        <f t="shared" si="7"/>
        <v>930</v>
      </c>
      <c r="B63" s="34">
        <f t="shared" si="1"/>
        <v>0.17721518987341772</v>
      </c>
      <c r="C63" s="21">
        <f t="shared" si="2"/>
        <v>18000000</v>
      </c>
      <c r="D63" s="21">
        <f t="shared" si="3"/>
        <v>0</v>
      </c>
      <c r="E63" s="21">
        <f t="shared" si="4"/>
        <v>0</v>
      </c>
      <c r="F63" s="21">
        <f t="shared" si="5"/>
        <v>0</v>
      </c>
      <c r="G63" s="35">
        <f t="shared" si="6"/>
        <v>12372500</v>
      </c>
      <c r="H63" s="34">
        <f>G63/$G$24</f>
        <v>2.198578409595735</v>
      </c>
    </row>
    <row r="64" spans="1:8" ht="12.75">
      <c r="A64" s="21">
        <f t="shared" si="7"/>
        <v>950</v>
      </c>
      <c r="B64" s="34">
        <f t="shared" si="1"/>
        <v>0.20253164556962025</v>
      </c>
      <c r="C64" s="21">
        <f t="shared" si="2"/>
        <v>20000000</v>
      </c>
      <c r="D64" s="21">
        <f t="shared" si="3"/>
        <v>0</v>
      </c>
      <c r="E64" s="21">
        <f t="shared" si="4"/>
        <v>0</v>
      </c>
      <c r="F64" s="21">
        <f t="shared" si="5"/>
        <v>0</v>
      </c>
      <c r="G64" s="35">
        <f t="shared" si="6"/>
        <v>14372500</v>
      </c>
      <c r="H64" s="34">
        <f>G64/$G$24</f>
        <v>2.5539760106619283</v>
      </c>
    </row>
    <row r="65" spans="1:8" ht="12.75">
      <c r="A65" s="21">
        <f t="shared" si="7"/>
        <v>970</v>
      </c>
      <c r="B65" s="34">
        <f t="shared" si="1"/>
        <v>0.22784810126582278</v>
      </c>
      <c r="C65" s="21">
        <f t="shared" si="2"/>
        <v>22000000</v>
      </c>
      <c r="D65" s="21">
        <f t="shared" si="3"/>
        <v>0</v>
      </c>
      <c r="E65" s="21">
        <f t="shared" si="4"/>
        <v>0</v>
      </c>
      <c r="F65" s="21">
        <f t="shared" si="5"/>
        <v>0</v>
      </c>
      <c r="G65" s="35">
        <f t="shared" si="6"/>
        <v>16372500</v>
      </c>
      <c r="H65" s="34">
        <f>G65/$G$24</f>
        <v>2.909373611728121</v>
      </c>
    </row>
    <row r="66" spans="1:8" ht="12.75">
      <c r="A66" s="21">
        <f t="shared" si="7"/>
        <v>990</v>
      </c>
      <c r="B66" s="34">
        <f t="shared" si="1"/>
        <v>0.25316455696202533</v>
      </c>
      <c r="C66" s="21">
        <f t="shared" si="2"/>
        <v>24000000</v>
      </c>
      <c r="D66" s="21">
        <f t="shared" si="3"/>
        <v>0</v>
      </c>
      <c r="E66" s="21">
        <f t="shared" si="4"/>
        <v>0</v>
      </c>
      <c r="F66" s="21">
        <f t="shared" si="5"/>
        <v>0</v>
      </c>
      <c r="G66" s="35">
        <f t="shared" si="6"/>
        <v>18372500</v>
      </c>
      <c r="H66" s="34">
        <f>G66/$G$24</f>
        <v>3.264771212794314</v>
      </c>
    </row>
    <row r="67" spans="1:8" ht="12.75">
      <c r="A67" s="21">
        <f t="shared" si="7"/>
        <v>1010</v>
      </c>
      <c r="B67" s="34">
        <f t="shared" si="1"/>
        <v>0.27848101265822783</v>
      </c>
      <c r="C67" s="21">
        <f t="shared" si="2"/>
        <v>26000000</v>
      </c>
      <c r="D67" s="21">
        <f t="shared" si="3"/>
        <v>0</v>
      </c>
      <c r="E67" s="21">
        <f t="shared" si="4"/>
        <v>0</v>
      </c>
      <c r="F67" s="21">
        <f t="shared" si="5"/>
        <v>0</v>
      </c>
      <c r="G67" s="35">
        <f t="shared" si="6"/>
        <v>20372500</v>
      </c>
      <c r="H67" s="34">
        <f>G67/$G$24</f>
        <v>3.6201688138605066</v>
      </c>
    </row>
    <row r="68" spans="1:8" ht="12.75">
      <c r="A68" s="21">
        <f t="shared" si="7"/>
        <v>1030</v>
      </c>
      <c r="B68" s="34">
        <f t="shared" si="1"/>
        <v>0.3037974683544304</v>
      </c>
      <c r="C68" s="21">
        <f t="shared" si="2"/>
        <v>28000000</v>
      </c>
      <c r="D68" s="21">
        <f t="shared" si="3"/>
        <v>0</v>
      </c>
      <c r="E68" s="21">
        <f t="shared" si="4"/>
        <v>0</v>
      </c>
      <c r="F68" s="21">
        <f t="shared" si="5"/>
        <v>0</v>
      </c>
      <c r="G68" s="35">
        <f t="shared" si="6"/>
        <v>22372500</v>
      </c>
      <c r="H68" s="34">
        <f>G68/$G$24</f>
        <v>3.9755664149266994</v>
      </c>
    </row>
    <row r="69" spans="1:8" ht="12.75">
      <c r="A69" s="21">
        <f t="shared" si="7"/>
        <v>1050</v>
      </c>
      <c r="B69" s="34">
        <f t="shared" si="1"/>
        <v>0.3291139240506329</v>
      </c>
      <c r="C69" s="21">
        <f t="shared" si="2"/>
        <v>30000000</v>
      </c>
      <c r="D69" s="21">
        <f t="shared" si="3"/>
        <v>0</v>
      </c>
      <c r="E69" s="21">
        <f t="shared" si="4"/>
        <v>0</v>
      </c>
      <c r="F69" s="21">
        <f t="shared" si="5"/>
        <v>0</v>
      </c>
      <c r="G69" s="35">
        <f t="shared" si="6"/>
        <v>24372500</v>
      </c>
      <c r="H69" s="34">
        <f>G69/$G$24</f>
        <v>4.330964015992892</v>
      </c>
    </row>
    <row r="70" spans="1:8" ht="12.75">
      <c r="A70" s="21">
        <f t="shared" si="7"/>
        <v>1070</v>
      </c>
      <c r="B70" s="34">
        <f t="shared" si="1"/>
        <v>0.35443037974683544</v>
      </c>
      <c r="C70" s="21">
        <f t="shared" si="2"/>
        <v>32000000</v>
      </c>
      <c r="D70" s="21">
        <f t="shared" si="3"/>
        <v>0</v>
      </c>
      <c r="E70" s="21">
        <f t="shared" si="4"/>
        <v>0</v>
      </c>
      <c r="F70" s="21">
        <f t="shared" si="5"/>
        <v>0</v>
      </c>
      <c r="G70" s="35">
        <f t="shared" si="6"/>
        <v>26372500</v>
      </c>
      <c r="H70" s="34">
        <f>G70/$G$24</f>
        <v>4.6863616170590845</v>
      </c>
    </row>
    <row r="71" spans="1:8" ht="12.75">
      <c r="A71" s="21">
        <f t="shared" si="7"/>
        <v>1090</v>
      </c>
      <c r="B71" s="34">
        <f t="shared" si="1"/>
        <v>0.379746835443038</v>
      </c>
      <c r="C71" s="21">
        <f t="shared" si="2"/>
        <v>34000000</v>
      </c>
      <c r="D71" s="21">
        <f t="shared" si="3"/>
        <v>0</v>
      </c>
      <c r="E71" s="21">
        <f t="shared" si="4"/>
        <v>0</v>
      </c>
      <c r="F71" s="21">
        <f t="shared" si="5"/>
        <v>0</v>
      </c>
      <c r="G71" s="35">
        <f t="shared" si="6"/>
        <v>28372500</v>
      </c>
      <c r="H71" s="34">
        <f>G71/$G$24</f>
        <v>5.041759218125278</v>
      </c>
    </row>
    <row r="72" spans="1:8" ht="12.75">
      <c r="A72" s="21">
        <f t="shared" si="7"/>
        <v>1110</v>
      </c>
      <c r="B72" s="34">
        <f t="shared" si="1"/>
        <v>0.4050632911392405</v>
      </c>
      <c r="C72" s="21">
        <f t="shared" si="2"/>
        <v>36000000</v>
      </c>
      <c r="D72" s="21">
        <f t="shared" si="3"/>
        <v>0</v>
      </c>
      <c r="E72" s="21">
        <f t="shared" si="4"/>
        <v>0</v>
      </c>
      <c r="F72" s="21">
        <f t="shared" si="5"/>
        <v>0</v>
      </c>
      <c r="G72" s="35">
        <f t="shared" si="6"/>
        <v>30372500</v>
      </c>
      <c r="H72" s="34">
        <f>G72/$G$24</f>
        <v>5.39715681919147</v>
      </c>
    </row>
    <row r="73" spans="1:8" ht="12.75">
      <c r="A73" s="21">
        <f t="shared" si="7"/>
        <v>1130</v>
      </c>
      <c r="B73" s="34">
        <f t="shared" si="1"/>
        <v>0.43037974683544306</v>
      </c>
      <c r="C73" s="21">
        <f t="shared" si="2"/>
        <v>38000000</v>
      </c>
      <c r="D73" s="21">
        <f t="shared" si="3"/>
        <v>0</v>
      </c>
      <c r="E73" s="21">
        <f t="shared" si="4"/>
        <v>0</v>
      </c>
      <c r="F73" s="21">
        <f t="shared" si="5"/>
        <v>0</v>
      </c>
      <c r="G73" s="35">
        <f t="shared" si="6"/>
        <v>32372500</v>
      </c>
      <c r="H73" s="34">
        <f>G73/$G$24</f>
        <v>5.752554420257663</v>
      </c>
    </row>
    <row r="74" spans="1:8" ht="12.75">
      <c r="A74" s="21">
        <f t="shared" si="7"/>
        <v>1150</v>
      </c>
      <c r="B74" s="34">
        <f t="shared" si="1"/>
        <v>0.45569620253164556</v>
      </c>
      <c r="C74" s="21">
        <f t="shared" si="2"/>
        <v>40000000</v>
      </c>
      <c r="D74" s="21">
        <f t="shared" si="3"/>
        <v>0</v>
      </c>
      <c r="E74" s="21">
        <f t="shared" si="4"/>
        <v>0</v>
      </c>
      <c r="F74" s="21">
        <f t="shared" si="5"/>
        <v>0</v>
      </c>
      <c r="G74" s="35">
        <f t="shared" si="6"/>
        <v>34372500</v>
      </c>
      <c r="H74" s="34">
        <f>G74/$G$24</f>
        <v>6.1079520213238565</v>
      </c>
    </row>
    <row r="75" spans="1:8" ht="12.75">
      <c r="A75" s="21">
        <f t="shared" si="7"/>
        <v>1170</v>
      </c>
      <c r="B75" s="34">
        <f t="shared" si="1"/>
        <v>0.4810126582278481</v>
      </c>
      <c r="C75" s="21">
        <f t="shared" si="2"/>
        <v>42000000</v>
      </c>
      <c r="D75" s="21">
        <f t="shared" si="3"/>
        <v>0</v>
      </c>
      <c r="E75" s="21">
        <f t="shared" si="4"/>
        <v>0</v>
      </c>
      <c r="F75" s="21">
        <f t="shared" si="5"/>
        <v>0</v>
      </c>
      <c r="G75" s="35">
        <f t="shared" si="6"/>
        <v>36372500</v>
      </c>
      <c r="H75" s="34">
        <f>G75/$G$24</f>
        <v>6.463349622390049</v>
      </c>
    </row>
    <row r="76" spans="1:8" ht="12.75">
      <c r="A76" s="21">
        <f t="shared" si="7"/>
        <v>1190</v>
      </c>
      <c r="B76" s="34">
        <f t="shared" si="1"/>
        <v>0.5063291139240507</v>
      </c>
      <c r="C76" s="21">
        <f t="shared" si="2"/>
        <v>44000000</v>
      </c>
      <c r="D76" s="21">
        <f t="shared" si="3"/>
        <v>0</v>
      </c>
      <c r="E76" s="21">
        <f t="shared" si="4"/>
        <v>0</v>
      </c>
      <c r="F76" s="21">
        <f t="shared" si="5"/>
        <v>0</v>
      </c>
      <c r="G76" s="35">
        <f t="shared" si="6"/>
        <v>38372500</v>
      </c>
      <c r="H76" s="34">
        <f>G76/$G$24</f>
        <v>6.818747223456242</v>
      </c>
    </row>
    <row r="77" spans="1:8" ht="12.75">
      <c r="A77" s="21">
        <f t="shared" si="7"/>
        <v>1210</v>
      </c>
      <c r="B77" s="34">
        <f t="shared" si="1"/>
        <v>0.5316455696202531</v>
      </c>
      <c r="C77" s="21">
        <f t="shared" si="2"/>
        <v>46000000</v>
      </c>
      <c r="D77" s="21">
        <f t="shared" si="3"/>
        <v>0</v>
      </c>
      <c r="E77" s="21">
        <f t="shared" si="4"/>
        <v>0</v>
      </c>
      <c r="F77" s="21">
        <f t="shared" si="5"/>
        <v>0</v>
      </c>
      <c r="G77" s="35">
        <f t="shared" si="6"/>
        <v>40372500</v>
      </c>
      <c r="H77" s="34">
        <f>G77/$G$24</f>
        <v>7.174144824522434</v>
      </c>
    </row>
    <row r="78" spans="1:8" ht="12.75">
      <c r="A78" s="21">
        <f t="shared" si="7"/>
        <v>1230</v>
      </c>
      <c r="B78" s="34">
        <f t="shared" si="1"/>
        <v>0.5569620253164557</v>
      </c>
      <c r="C78" s="21">
        <f t="shared" si="2"/>
        <v>48000000</v>
      </c>
      <c r="D78" s="21">
        <f t="shared" si="3"/>
        <v>0</v>
      </c>
      <c r="E78" s="21">
        <f t="shared" si="4"/>
        <v>0</v>
      </c>
      <c r="F78" s="21">
        <f t="shared" si="5"/>
        <v>0</v>
      </c>
      <c r="G78" s="35">
        <f t="shared" si="6"/>
        <v>42372500</v>
      </c>
      <c r="H78" s="34">
        <f>G78/$G$24</f>
        <v>7.529542425588628</v>
      </c>
    </row>
    <row r="79" spans="1:8" ht="12.75">
      <c r="A79" s="21">
        <f t="shared" si="7"/>
        <v>1250</v>
      </c>
      <c r="B79" s="34">
        <f t="shared" si="1"/>
        <v>0.5822784810126582</v>
      </c>
      <c r="C79" s="21">
        <f t="shared" si="2"/>
        <v>50000000</v>
      </c>
      <c r="D79" s="21">
        <f t="shared" si="3"/>
        <v>0</v>
      </c>
      <c r="E79" s="21">
        <f t="shared" si="4"/>
        <v>0</v>
      </c>
      <c r="F79" s="21">
        <f t="shared" si="5"/>
        <v>0</v>
      </c>
      <c r="G79" s="35">
        <f t="shared" si="6"/>
        <v>44372500</v>
      </c>
      <c r="H79" s="34">
        <f>G79/$G$24</f>
        <v>7.88494002665482</v>
      </c>
    </row>
    <row r="80" spans="1:8" ht="12.75">
      <c r="A80" s="21">
        <f t="shared" si="7"/>
        <v>1270</v>
      </c>
      <c r="B80" s="34">
        <f t="shared" si="1"/>
        <v>0.6075949367088608</v>
      </c>
      <c r="C80" s="21">
        <f t="shared" si="2"/>
        <v>52000000</v>
      </c>
      <c r="D80" s="21">
        <f t="shared" si="3"/>
        <v>0</v>
      </c>
      <c r="E80" s="21">
        <f t="shared" si="4"/>
        <v>0</v>
      </c>
      <c r="F80" s="21">
        <f t="shared" si="5"/>
        <v>0</v>
      </c>
      <c r="G80" s="35">
        <f t="shared" si="6"/>
        <v>46372500</v>
      </c>
      <c r="H80" s="34">
        <f>G80/$G$24</f>
        <v>8.240337627721013</v>
      </c>
    </row>
    <row r="81" spans="1:8" ht="12.75">
      <c r="A81" s="21">
        <f t="shared" si="7"/>
        <v>1290</v>
      </c>
      <c r="B81" s="34">
        <f t="shared" si="1"/>
        <v>0.6329113924050633</v>
      </c>
      <c r="C81" s="21">
        <f t="shared" si="2"/>
        <v>54000000</v>
      </c>
      <c r="D81" s="21">
        <f t="shared" si="3"/>
        <v>0</v>
      </c>
      <c r="E81" s="21">
        <f t="shared" si="4"/>
        <v>0</v>
      </c>
      <c r="F81" s="21">
        <f t="shared" si="5"/>
        <v>0</v>
      </c>
      <c r="G81" s="35">
        <f t="shared" si="6"/>
        <v>48372500</v>
      </c>
      <c r="H81" s="34">
        <f>G81/$G$24</f>
        <v>8.595735228787206</v>
      </c>
    </row>
    <row r="82" spans="1:8" ht="12.75">
      <c r="A82" s="21">
        <f t="shared" si="7"/>
        <v>1310</v>
      </c>
      <c r="B82" s="34">
        <f t="shared" si="1"/>
        <v>0.6582278481012658</v>
      </c>
      <c r="C82" s="21">
        <f t="shared" si="2"/>
        <v>56000000</v>
      </c>
      <c r="D82" s="21">
        <f t="shared" si="3"/>
        <v>0</v>
      </c>
      <c r="E82" s="21">
        <f t="shared" si="4"/>
        <v>0</v>
      </c>
      <c r="F82" s="21">
        <f t="shared" si="5"/>
        <v>0</v>
      </c>
      <c r="G82" s="35">
        <f t="shared" si="6"/>
        <v>50372500</v>
      </c>
      <c r="H82" s="34">
        <f>G82/$G$24</f>
        <v>8.951132829853398</v>
      </c>
    </row>
    <row r="83" spans="1:8" ht="12.75">
      <c r="A83" s="21">
        <f t="shared" si="7"/>
        <v>1330</v>
      </c>
      <c r="B83" s="34">
        <f t="shared" si="1"/>
        <v>0.6835443037974683</v>
      </c>
      <c r="C83" s="21">
        <f t="shared" si="2"/>
        <v>58000000</v>
      </c>
      <c r="D83" s="21">
        <f t="shared" si="3"/>
        <v>0</v>
      </c>
      <c r="E83" s="21">
        <f t="shared" si="4"/>
        <v>0</v>
      </c>
      <c r="F83" s="21">
        <f t="shared" si="5"/>
        <v>0</v>
      </c>
      <c r="G83" s="35">
        <f t="shared" si="6"/>
        <v>52372500</v>
      </c>
      <c r="H83" s="34">
        <f>G83/$G$24</f>
        <v>9.306530430919592</v>
      </c>
    </row>
    <row r="84" spans="1:8" ht="12.75">
      <c r="A84" s="21">
        <f t="shared" si="7"/>
        <v>1350</v>
      </c>
      <c r="B84" s="34">
        <f>(A84-$B$5)/$B$5</f>
        <v>0.7088607594936709</v>
      </c>
      <c r="C84" s="21">
        <f t="shared" si="2"/>
        <v>60000000</v>
      </c>
      <c r="D84" s="21">
        <f t="shared" si="3"/>
        <v>0</v>
      </c>
      <c r="E84" s="21">
        <f t="shared" si="4"/>
        <v>0</v>
      </c>
      <c r="F84" s="21">
        <f t="shared" si="5"/>
        <v>0</v>
      </c>
      <c r="G84" s="35">
        <f t="shared" si="6"/>
        <v>54372500</v>
      </c>
      <c r="H84" s="34">
        <f>G84/$G$24</f>
        <v>9.661928031985784</v>
      </c>
    </row>
    <row r="85" ht="12.75">
      <c r="A85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2" sqref="O22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2009-06-26T08:09:40Z</dcterms:created>
  <dcterms:modified xsi:type="dcterms:W3CDTF">2022-11-24T12:36:53Z</dcterms:modified>
  <cp:category/>
  <cp:version/>
  <cp:contentType/>
  <cp:contentStatus/>
  <cp:revision>1</cp:revision>
</cp:coreProperties>
</file>