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<sst xmlns="http://schemas.openxmlformats.org/spreadsheetml/2006/main" count="30" uniqueCount="27">
  <si>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Grunddata</t>
  </si>
  <si>
    <t>Efterfrågan (D)</t>
  </si>
  <si>
    <t>per år</t>
  </si>
  <si>
    <t>i volym per år</t>
  </si>
  <si>
    <t>per dag</t>
  </si>
  <si>
    <t>Produktionskvantitet (p)</t>
  </si>
  <si>
    <t>Efterfrågan (d)</t>
  </si>
  <si>
    <t>Antal arbetsdagar</t>
  </si>
  <si>
    <t>Resultat</t>
  </si>
  <si>
    <t>Optimal produktionskvantitet</t>
  </si>
  <si>
    <t>Ekonomisk produktionskvantitet (POQ)</t>
  </si>
  <si>
    <t>Maximal lagernivå</t>
  </si>
  <si>
    <t>Genomsnittslager</t>
  </si>
  <si>
    <t>Antal omställningar</t>
  </si>
  <si>
    <t>per dag (hur mycket som kan produceras per dag)</t>
  </si>
  <si>
    <t>Inköpspris</t>
  </si>
  <si>
    <t>per enhet</t>
  </si>
  <si>
    <t>Hanteringskostnad % (H)</t>
  </si>
  <si>
    <t>i procent av inköpspris per år</t>
  </si>
  <si>
    <t>Hanteringskostnad</t>
  </si>
  <si>
    <t>Omställningskostnad (S)</t>
  </si>
  <si>
    <t>per tillverkningsorder</t>
  </si>
  <si>
    <t>Omställningskostnad</t>
  </si>
  <si>
    <t>Enhetskostnad</t>
  </si>
  <si>
    <t>Totalkostnad</t>
  </si>
  <si>
    <t>Diagram</t>
  </si>
  <si>
    <t>Kvantitet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</si>
</sst>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4" borderId="10" xfId="0" applyFont="1" applyFill="1" applyBorder="1" applyAlignment="1">
      <alignment/>
    </xf>
    <xf numFmtId="9" fontId="38" fillId="4" borderId="10" xfId="48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4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8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2" fontId="38" fillId="34" borderId="1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75"/>
          <c:w val="0.966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Blad1!$B$24</c:f>
              <c:strCache>
                <c:ptCount val="1"/>
                <c:pt idx="0">
                  <c:v>Omställningskostnad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Blad1!$A$25:$A$67</c:f>
              <c:numCache/>
            </c:numRef>
          </c:cat>
          <c:val>
            <c:numRef>
              <c:f>Blad1!$B$25:$B$67</c:f>
              <c:numCache/>
            </c:numRef>
          </c:val>
          <c:smooth val="0"/>
        </c:ser>
        <c:ser>
          <c:idx val="3"/>
          <c:order val="1"/>
          <c:tx>
            <c:strRef>
              <c:f>Blad1!$D$24</c:f>
              <c:strCache>
                <c:ptCount val="1"/>
                <c:pt idx="0">
                  <c:v>Hanteringskostnad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Blad1!$A$25:$A$67</c:f>
              <c:numCache/>
            </c:numRef>
          </c:cat>
          <c:val>
            <c:numRef>
              <c:f>Blad1!$D$25:$D$67</c:f>
              <c:numCache/>
            </c:numRef>
          </c:val>
          <c:smooth val="0"/>
        </c:ser>
        <c:ser>
          <c:idx val="5"/>
          <c:order val="2"/>
          <c:tx>
            <c:strRef>
              <c:f>Blad1!$F$24</c:f>
              <c:strCache>
                <c:ptCount val="1"/>
                <c:pt idx="0">
                  <c:v>Totalkostnad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Blad1!$A$25:$A$67</c:f>
              <c:numCache/>
            </c:numRef>
          </c:cat>
          <c:val>
            <c:numRef>
              <c:f>Blad1!$F$25:$F$67</c:f>
              <c:numCache/>
            </c:numRef>
          </c:val>
          <c:smooth val="0"/>
        </c:ser>
        <c:marker val="1"/>
        <c:axId val="15178891"/>
        <c:axId val="2392292"/>
      </c:lineChart>
      <c:catAx>
        <c:axId val="151788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2292"/>
        <c:crosses val="autoZero"/>
        <c:auto val="1"/>
        <c:lblOffset val="100"/>
        <c:tickLblSkip val="2"/>
        <c:noMultiLvlLbl val="0"/>
      </c:catAx>
      <c:valAx>
        <c:axId val="2392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8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9315"/>
          <c:w val="0.761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0</xdr:rowOff>
    </xdr:from>
    <xdr:to>
      <xdr:col>15</xdr:col>
      <xdr:colOff>428625</xdr:colOff>
      <xdr:row>23</xdr:row>
      <xdr:rowOff>114300</xdr:rowOff>
    </xdr:to>
    <xdr:graphicFrame>
      <xdr:nvGraphicFramePr>
        <xdr:cNvPr id="1" name="Diagram 1"/>
        <xdr:cNvGraphicFramePr/>
      </xdr:nvGraphicFramePr>
      <xdr:xfrm>
        <a:off x="5124450" y="428625"/>
        <a:ext cx="5829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6.00390625" style="0" customWidth="1"/>
    <col min="6" max="6" width="13.00390625" style="0" customWidth="1"/>
  </cols>
  <sheetData>
    <row r="1" ht="18.75">
      <c r="A1" s="1" t="s">
        <v>10</v>
      </c>
    </row>
    <row r="3" spans="1:6" ht="15">
      <c r="A3" s="11" t="s">
        <v>0</v>
      </c>
      <c r="B3" s="12"/>
      <c r="C3" s="12"/>
      <c r="D3" s="13"/>
      <c r="E3" s="13"/>
      <c r="F3" s="14"/>
    </row>
    <row r="4" spans="1:3" ht="15">
      <c r="A4" s="9" t="s">
        <v>1</v>
      </c>
      <c r="B4" s="10">
        <v>5000</v>
      </c>
      <c r="C4" s="2" t="s">
        <v>3</v>
      </c>
    </row>
    <row r="5" spans="1:3" ht="15">
      <c r="A5" s="3" t="s">
        <v>20</v>
      </c>
      <c r="B5" s="4">
        <v>100</v>
      </c>
      <c r="C5" s="2" t="s">
        <v>21</v>
      </c>
    </row>
    <row r="6" spans="1:3" ht="15">
      <c r="A6" s="3" t="s">
        <v>17</v>
      </c>
      <c r="B6" s="5">
        <v>0.15</v>
      </c>
      <c r="C6" s="2" t="s">
        <v>18</v>
      </c>
    </row>
    <row r="7" spans="1:3" ht="15">
      <c r="A7" s="3" t="s">
        <v>7</v>
      </c>
      <c r="B7" s="4">
        <v>220</v>
      </c>
      <c r="C7" s="2" t="s">
        <v>2</v>
      </c>
    </row>
    <row r="8" spans="1:3" ht="15">
      <c r="A8" s="3" t="s">
        <v>15</v>
      </c>
      <c r="B8" s="4">
        <v>10</v>
      </c>
      <c r="C8" s="2" t="s">
        <v>16</v>
      </c>
    </row>
    <row r="9" spans="1:3" ht="15">
      <c r="A9" s="3" t="s">
        <v>5</v>
      </c>
      <c r="B9" s="4">
        <v>30</v>
      </c>
      <c r="C9" s="2" t="s">
        <v>14</v>
      </c>
    </row>
    <row r="10" spans="1:3" ht="15">
      <c r="A10" s="3" t="s">
        <v>6</v>
      </c>
      <c r="B10" s="20">
        <f>B4/B7</f>
        <v>22.727272727272727</v>
      </c>
      <c r="C10" s="2" t="s">
        <v>4</v>
      </c>
    </row>
    <row r="12" spans="1:6" ht="15">
      <c r="A12" s="11" t="s">
        <v>8</v>
      </c>
      <c r="B12" s="13"/>
      <c r="C12" s="13"/>
      <c r="D12" s="13"/>
      <c r="E12" s="13"/>
      <c r="F12" s="14"/>
    </row>
    <row r="13" spans="1:2" ht="15">
      <c r="A13" s="15" t="s">
        <v>9</v>
      </c>
      <c r="B13" s="16">
        <f>SQRT((2*B4*B5)/((B6*B8)*(1-(B10/B9))))</f>
        <v>1658.3123951777</v>
      </c>
    </row>
    <row r="14" spans="1:2" ht="15">
      <c r="A14" s="6" t="s">
        <v>11</v>
      </c>
      <c r="B14" s="7">
        <f>(B13*(B9-B10))/B9</f>
        <v>402.01512610368485</v>
      </c>
    </row>
    <row r="15" spans="1:2" ht="15">
      <c r="A15" s="6" t="s">
        <v>12</v>
      </c>
      <c r="B15" s="7">
        <f>B14/2</f>
        <v>201.00756305184242</v>
      </c>
    </row>
    <row r="16" spans="1:2" ht="15">
      <c r="A16" s="6" t="s">
        <v>13</v>
      </c>
      <c r="B16" s="7">
        <f>B4/B13</f>
        <v>3.015113445777636</v>
      </c>
    </row>
    <row r="17" spans="1:2" ht="15">
      <c r="A17" s="2"/>
      <c r="B17" s="2"/>
    </row>
    <row r="18" spans="1:2" ht="15">
      <c r="A18" s="6" t="s">
        <v>19</v>
      </c>
      <c r="B18" s="7">
        <f>B6*B8*B15</f>
        <v>301.5113445777636</v>
      </c>
    </row>
    <row r="19" spans="1:2" ht="15">
      <c r="A19" s="6" t="s">
        <v>22</v>
      </c>
      <c r="B19" s="7">
        <f>B5*B16</f>
        <v>301.5113445777636</v>
      </c>
    </row>
    <row r="20" spans="1:2" ht="15">
      <c r="A20" s="6" t="s">
        <v>23</v>
      </c>
      <c r="B20" s="7">
        <f>B8*B4</f>
        <v>50000</v>
      </c>
    </row>
    <row r="21" spans="1:2" ht="15">
      <c r="A21" s="6" t="s">
        <v>24</v>
      </c>
      <c r="B21" s="7">
        <f>SUM(B18:B20)</f>
        <v>50603.02268915553</v>
      </c>
    </row>
    <row r="23" spans="1:6" ht="15">
      <c r="A23" s="11" t="s">
        <v>25</v>
      </c>
      <c r="B23" s="13"/>
      <c r="C23" s="13"/>
      <c r="D23" s="13"/>
      <c r="E23" s="13"/>
      <c r="F23" s="14"/>
    </row>
    <row r="24" spans="1:6" ht="15">
      <c r="A24" s="17" t="s">
        <v>26</v>
      </c>
      <c r="B24" s="18" t="s">
        <v>22</v>
      </c>
      <c r="C24" s="18"/>
      <c r="D24" s="18" t="s">
        <v>19</v>
      </c>
      <c r="E24" s="18"/>
      <c r="F24" s="19" t="s">
        <v>24</v>
      </c>
    </row>
    <row r="25" spans="1:6" ht="15">
      <c r="A25" s="7">
        <f>B13/4</f>
        <v>414.578098794425</v>
      </c>
      <c r="B25" s="8">
        <f>($B$5*$B$4)/A25</f>
        <v>1206.0453783110545</v>
      </c>
      <c r="C25" s="8"/>
      <c r="D25" s="8">
        <f>(($B$6*$B$8)*(A25/2)*($B$9-$B$10))/$B$9</f>
        <v>75.3778361444409</v>
      </c>
      <c r="E25" s="8"/>
      <c r="F25" s="7">
        <f>B25+D25</f>
        <v>1281.4232144554953</v>
      </c>
    </row>
    <row r="26" spans="1:6" ht="15">
      <c r="A26" s="7">
        <f>A25+($B$13/12)</f>
        <v>552.7707983925667</v>
      </c>
      <c r="B26" s="8">
        <f aca="true" t="shared" si="0" ref="B26:B67">($B$5*$B$4)/A26</f>
        <v>904.5340337332908</v>
      </c>
      <c r="C26" s="8"/>
      <c r="D26" s="8">
        <f aca="true" t="shared" si="1" ref="D26:D45">(($B$6*$B$8)*(A26/2)*($B$9-$B$10))/$B$9</f>
        <v>100.50378152592124</v>
      </c>
      <c r="E26" s="8"/>
      <c r="F26" s="7">
        <f aca="true" t="shared" si="2" ref="F26:F67">B26+D26</f>
        <v>1005.037815259212</v>
      </c>
    </row>
    <row r="27" spans="1:6" ht="15">
      <c r="A27" s="7">
        <f aca="true" t="shared" si="3" ref="A27:A67">A26+($B$13/12)</f>
        <v>690.9634979907083</v>
      </c>
      <c r="B27" s="8">
        <f t="shared" si="0"/>
        <v>723.6272269866326</v>
      </c>
      <c r="C27" s="8"/>
      <c r="D27" s="8">
        <f t="shared" si="1"/>
        <v>125.62972690740153</v>
      </c>
      <c r="E27" s="8"/>
      <c r="F27" s="7">
        <f t="shared" si="2"/>
        <v>849.2569538940342</v>
      </c>
    </row>
    <row r="28" spans="1:6" ht="15">
      <c r="A28" s="7">
        <f t="shared" si="3"/>
        <v>829.15619758885</v>
      </c>
      <c r="B28" s="8">
        <f t="shared" si="0"/>
        <v>603.0226891555272</v>
      </c>
      <c r="C28" s="8"/>
      <c r="D28" s="8">
        <f t="shared" si="1"/>
        <v>150.7556722888818</v>
      </c>
      <c r="E28" s="8"/>
      <c r="F28" s="7">
        <f t="shared" si="2"/>
        <v>753.778361444409</v>
      </c>
    </row>
    <row r="29" spans="1:6" ht="15">
      <c r="A29" s="7">
        <f t="shared" si="3"/>
        <v>967.3488971869916</v>
      </c>
      <c r="B29" s="8">
        <f t="shared" si="0"/>
        <v>516.8765907047376</v>
      </c>
      <c r="C29" s="8"/>
      <c r="D29" s="8">
        <f t="shared" si="1"/>
        <v>175.88161767036215</v>
      </c>
      <c r="E29" s="8"/>
      <c r="F29" s="7">
        <f t="shared" si="2"/>
        <v>692.7582083750998</v>
      </c>
    </row>
    <row r="30" spans="1:6" ht="15">
      <c r="A30" s="7">
        <f t="shared" si="3"/>
        <v>1105.5415967851334</v>
      </c>
      <c r="B30" s="8">
        <f t="shared" si="0"/>
        <v>452.2670168666454</v>
      </c>
      <c r="C30" s="8"/>
      <c r="D30" s="8">
        <f t="shared" si="1"/>
        <v>201.00756305184248</v>
      </c>
      <c r="E30" s="8"/>
      <c r="F30" s="7">
        <f t="shared" si="2"/>
        <v>653.2745799184879</v>
      </c>
    </row>
    <row r="31" spans="1:6" ht="15">
      <c r="A31" s="7">
        <f t="shared" si="3"/>
        <v>1243.734296383275</v>
      </c>
      <c r="B31" s="8">
        <f t="shared" si="0"/>
        <v>402.0151261036848</v>
      </c>
      <c r="C31" s="8"/>
      <c r="D31" s="8">
        <f t="shared" si="1"/>
        <v>226.13350843332273</v>
      </c>
      <c r="E31" s="8"/>
      <c r="F31" s="7">
        <f t="shared" si="2"/>
        <v>628.1486345370075</v>
      </c>
    </row>
    <row r="32" spans="1:6" ht="15">
      <c r="A32" s="7">
        <f t="shared" si="3"/>
        <v>1381.9269959814167</v>
      </c>
      <c r="B32" s="8">
        <f t="shared" si="0"/>
        <v>361.8136134933163</v>
      </c>
      <c r="C32" s="8"/>
      <c r="D32" s="8">
        <f t="shared" si="1"/>
        <v>251.25945381480307</v>
      </c>
      <c r="E32" s="8"/>
      <c r="F32" s="7">
        <f t="shared" si="2"/>
        <v>613.0730673081193</v>
      </c>
    </row>
    <row r="33" spans="1:6" ht="15">
      <c r="A33" s="7">
        <f t="shared" si="3"/>
        <v>1520.1196955795583</v>
      </c>
      <c r="B33" s="8">
        <f t="shared" si="0"/>
        <v>328.92146681210573</v>
      </c>
      <c r="C33" s="8"/>
      <c r="D33" s="8">
        <f t="shared" si="1"/>
        <v>276.38539919628334</v>
      </c>
      <c r="E33" s="8"/>
      <c r="F33" s="7">
        <f t="shared" si="2"/>
        <v>605.3068660083891</v>
      </c>
    </row>
    <row r="34" spans="1:6" ht="15">
      <c r="A34" s="7">
        <f t="shared" si="3"/>
        <v>1658.3123951777</v>
      </c>
      <c r="B34" s="8">
        <f t="shared" si="0"/>
        <v>301.5113445777636</v>
      </c>
      <c r="C34" s="8"/>
      <c r="D34" s="8">
        <f t="shared" si="1"/>
        <v>301.5113445777636</v>
      </c>
      <c r="E34" s="8"/>
      <c r="F34" s="7">
        <f t="shared" si="2"/>
        <v>603.0226891555272</v>
      </c>
    </row>
    <row r="35" spans="1:6" ht="15">
      <c r="A35" s="7">
        <f t="shared" si="3"/>
        <v>1796.5050947758416</v>
      </c>
      <c r="B35" s="8">
        <f t="shared" si="0"/>
        <v>278.318164225628</v>
      </c>
      <c r="C35" s="8"/>
      <c r="D35" s="8">
        <f t="shared" si="1"/>
        <v>326.63728995924396</v>
      </c>
      <c r="E35" s="8"/>
      <c r="F35" s="7">
        <f t="shared" si="2"/>
        <v>604.955454184872</v>
      </c>
    </row>
    <row r="36" spans="1:6" ht="15">
      <c r="A36" s="7">
        <f t="shared" si="3"/>
        <v>1934.6977943739832</v>
      </c>
      <c r="B36" s="8">
        <f t="shared" si="0"/>
        <v>258.4382953523688</v>
      </c>
      <c r="C36" s="8"/>
      <c r="D36" s="8">
        <f t="shared" si="1"/>
        <v>351.7632353407243</v>
      </c>
      <c r="E36" s="8"/>
      <c r="F36" s="7">
        <f t="shared" si="2"/>
        <v>610.2015306930931</v>
      </c>
    </row>
    <row r="37" spans="1:6" ht="15">
      <c r="A37" s="7">
        <f t="shared" si="3"/>
        <v>2072.890493972125</v>
      </c>
      <c r="B37" s="8">
        <f t="shared" si="0"/>
        <v>241.20907566221086</v>
      </c>
      <c r="C37" s="8"/>
      <c r="D37" s="8">
        <f t="shared" si="1"/>
        <v>376.88918072220457</v>
      </c>
      <c r="E37" s="8"/>
      <c r="F37" s="7">
        <f t="shared" si="2"/>
        <v>618.0982563844154</v>
      </c>
    </row>
    <row r="38" spans="1:6" ht="15">
      <c r="A38" s="7">
        <f t="shared" si="3"/>
        <v>2211.0831935702668</v>
      </c>
      <c r="B38" s="8">
        <f t="shared" si="0"/>
        <v>226.1335084333227</v>
      </c>
      <c r="C38" s="8"/>
      <c r="D38" s="8">
        <f t="shared" si="1"/>
        <v>402.01512610368496</v>
      </c>
      <c r="E38" s="8"/>
      <c r="F38" s="7">
        <f t="shared" si="2"/>
        <v>628.1486345370076</v>
      </c>
    </row>
    <row r="39" spans="1:6" ht="15">
      <c r="A39" s="7">
        <f t="shared" si="3"/>
        <v>2349.2758931684084</v>
      </c>
      <c r="B39" s="8">
        <f t="shared" si="0"/>
        <v>212.8315373490096</v>
      </c>
      <c r="C39" s="8"/>
      <c r="D39" s="8">
        <f t="shared" si="1"/>
        <v>427.14107148516524</v>
      </c>
      <c r="E39" s="8"/>
      <c r="F39" s="7">
        <f t="shared" si="2"/>
        <v>639.9726088341748</v>
      </c>
    </row>
    <row r="40" spans="1:6" ht="15">
      <c r="A40" s="7">
        <f t="shared" si="3"/>
        <v>2487.46859276655</v>
      </c>
      <c r="B40" s="8">
        <f t="shared" si="0"/>
        <v>201.0075630518424</v>
      </c>
      <c r="C40" s="8"/>
      <c r="D40" s="8">
        <f t="shared" si="1"/>
        <v>452.26701686664546</v>
      </c>
      <c r="E40" s="8"/>
      <c r="F40" s="7">
        <f t="shared" si="2"/>
        <v>653.2745799184879</v>
      </c>
    </row>
    <row r="41" spans="1:6" ht="15">
      <c r="A41" s="7">
        <f t="shared" si="3"/>
        <v>2625.6612923646917</v>
      </c>
      <c r="B41" s="8">
        <f t="shared" si="0"/>
        <v>190.42821762806122</v>
      </c>
      <c r="C41" s="8"/>
      <c r="D41" s="8">
        <f t="shared" si="1"/>
        <v>477.3929622481258</v>
      </c>
      <c r="E41" s="8"/>
      <c r="F41" s="7">
        <f t="shared" si="2"/>
        <v>667.821179876187</v>
      </c>
    </row>
    <row r="42" spans="1:6" ht="15">
      <c r="A42" s="7">
        <f t="shared" si="3"/>
        <v>2763.8539919628333</v>
      </c>
      <c r="B42" s="8">
        <f t="shared" si="0"/>
        <v>180.90680674665816</v>
      </c>
      <c r="C42" s="8"/>
      <c r="D42" s="8">
        <f t="shared" si="1"/>
        <v>502.51890762960613</v>
      </c>
      <c r="E42" s="8"/>
      <c r="F42" s="7">
        <f t="shared" si="2"/>
        <v>683.4257143762643</v>
      </c>
    </row>
    <row r="43" spans="1:6" ht="15">
      <c r="A43" s="7">
        <f t="shared" si="3"/>
        <v>2902.046691560975</v>
      </c>
      <c r="B43" s="8">
        <f t="shared" si="0"/>
        <v>172.29219690157922</v>
      </c>
      <c r="C43" s="8"/>
      <c r="D43" s="8">
        <f t="shared" si="1"/>
        <v>527.6448530110863</v>
      </c>
      <c r="E43" s="8"/>
      <c r="F43" s="7">
        <f t="shared" si="2"/>
        <v>699.9370499126655</v>
      </c>
    </row>
    <row r="44" spans="1:6" ht="15">
      <c r="A44" s="7">
        <f t="shared" si="3"/>
        <v>3040.2393911591166</v>
      </c>
      <c r="B44" s="8">
        <f t="shared" si="0"/>
        <v>164.46073340605287</v>
      </c>
      <c r="C44" s="8"/>
      <c r="D44" s="8">
        <f t="shared" si="1"/>
        <v>552.7707983925667</v>
      </c>
      <c r="E44" s="8"/>
      <c r="F44" s="7">
        <f t="shared" si="2"/>
        <v>717.2315317986196</v>
      </c>
    </row>
    <row r="45" spans="1:6" ht="15">
      <c r="A45" s="7">
        <f t="shared" si="3"/>
        <v>3178.4320907572583</v>
      </c>
      <c r="B45" s="8">
        <f t="shared" si="0"/>
        <v>157.3102667362245</v>
      </c>
      <c r="C45" s="8"/>
      <c r="D45" s="8">
        <f t="shared" si="1"/>
        <v>577.896743774047</v>
      </c>
      <c r="E45" s="8"/>
      <c r="F45" s="7">
        <f t="shared" si="2"/>
        <v>735.2070105102714</v>
      </c>
    </row>
    <row r="46" spans="1:6" ht="15">
      <c r="A46" s="7">
        <f t="shared" si="3"/>
        <v>3316.6247903554</v>
      </c>
      <c r="B46" s="8">
        <f t="shared" si="0"/>
        <v>150.7556722888818</v>
      </c>
      <c r="C46" s="8"/>
      <c r="D46" s="8">
        <f aca="true" t="shared" si="4" ref="D46:D67">(($B$6*$B$8)*(A46/2)*($B$9-$B$10))/$B$9</f>
        <v>603.0226891555272</v>
      </c>
      <c r="E46" s="8"/>
      <c r="F46" s="7">
        <f t="shared" si="2"/>
        <v>753.778361444409</v>
      </c>
    </row>
    <row r="47" spans="1:6" ht="15">
      <c r="A47" s="7">
        <f t="shared" si="3"/>
        <v>3454.8174899535416</v>
      </c>
      <c r="B47" s="8">
        <f t="shared" si="0"/>
        <v>144.72544539732652</v>
      </c>
      <c r="C47" s="8"/>
      <c r="D47" s="8">
        <f t="shared" si="4"/>
        <v>628.1486345370078</v>
      </c>
      <c r="E47" s="8"/>
      <c r="F47" s="7">
        <f t="shared" si="2"/>
        <v>772.8740799343343</v>
      </c>
    </row>
    <row r="48" spans="1:6" ht="15">
      <c r="A48" s="7">
        <f t="shared" si="3"/>
        <v>3593.010189551683</v>
      </c>
      <c r="B48" s="8">
        <f t="shared" si="0"/>
        <v>139.159082112814</v>
      </c>
      <c r="C48" s="8"/>
      <c r="D48" s="8">
        <f t="shared" si="4"/>
        <v>653.2745799184879</v>
      </c>
      <c r="E48" s="8"/>
      <c r="F48" s="7">
        <f t="shared" si="2"/>
        <v>792.4336620313019</v>
      </c>
    </row>
    <row r="49" spans="1:6" ht="15">
      <c r="A49" s="7">
        <f t="shared" si="3"/>
        <v>3731.202889149825</v>
      </c>
      <c r="B49" s="8">
        <f t="shared" si="0"/>
        <v>134.0050420345616</v>
      </c>
      <c r="C49" s="8"/>
      <c r="D49" s="8">
        <f t="shared" si="4"/>
        <v>678.4005252999682</v>
      </c>
      <c r="E49" s="8"/>
      <c r="F49" s="7">
        <f t="shared" si="2"/>
        <v>812.4055673345298</v>
      </c>
    </row>
    <row r="50" spans="1:6" ht="15">
      <c r="A50" s="7">
        <f t="shared" si="3"/>
        <v>3869.3955887479665</v>
      </c>
      <c r="B50" s="8">
        <f t="shared" si="0"/>
        <v>129.2191476761844</v>
      </c>
      <c r="C50" s="8"/>
      <c r="D50" s="8">
        <f t="shared" si="4"/>
        <v>703.5264706814486</v>
      </c>
      <c r="E50" s="8"/>
      <c r="F50" s="7">
        <f t="shared" si="2"/>
        <v>832.745618357633</v>
      </c>
    </row>
    <row r="51" spans="1:6" ht="15">
      <c r="A51" s="7">
        <f t="shared" si="3"/>
        <v>4007.588288346108</v>
      </c>
      <c r="B51" s="8">
        <f t="shared" si="0"/>
        <v>124.76331499769529</v>
      </c>
      <c r="C51" s="8"/>
      <c r="D51" s="8">
        <f t="shared" si="4"/>
        <v>728.6524160629288</v>
      </c>
      <c r="E51" s="8"/>
      <c r="F51" s="7">
        <f t="shared" si="2"/>
        <v>853.415731060624</v>
      </c>
    </row>
    <row r="52" spans="1:6" ht="15">
      <c r="A52" s="7">
        <f t="shared" si="3"/>
        <v>4145.78098794425</v>
      </c>
      <c r="B52" s="8">
        <f t="shared" si="0"/>
        <v>120.60453783110543</v>
      </c>
      <c r="C52" s="8"/>
      <c r="D52" s="8">
        <f t="shared" si="4"/>
        <v>753.7783614444091</v>
      </c>
      <c r="E52" s="8"/>
      <c r="F52" s="7">
        <f t="shared" si="2"/>
        <v>874.3828992755145</v>
      </c>
    </row>
    <row r="53" spans="1:6" ht="15">
      <c r="A53" s="7">
        <f t="shared" si="3"/>
        <v>4283.973687542392</v>
      </c>
      <c r="B53" s="8">
        <f t="shared" si="0"/>
        <v>116.71406886881171</v>
      </c>
      <c r="C53" s="8"/>
      <c r="D53" s="8">
        <f t="shared" si="4"/>
        <v>778.9043068258895</v>
      </c>
      <c r="E53" s="8"/>
      <c r="F53" s="7">
        <f t="shared" si="2"/>
        <v>895.6183756947013</v>
      </c>
    </row>
    <row r="54" spans="1:6" ht="15">
      <c r="A54" s="7">
        <f t="shared" si="3"/>
        <v>4422.166387140534</v>
      </c>
      <c r="B54" s="8">
        <f t="shared" si="0"/>
        <v>113.06675421666132</v>
      </c>
      <c r="C54" s="8"/>
      <c r="D54" s="8">
        <f t="shared" si="4"/>
        <v>804.03025220737</v>
      </c>
      <c r="E54" s="8"/>
      <c r="F54" s="7">
        <f t="shared" si="2"/>
        <v>917.0970064240314</v>
      </c>
    </row>
    <row r="55" spans="1:6" ht="15">
      <c r="A55" s="7">
        <f t="shared" si="3"/>
        <v>4560.3590867386765</v>
      </c>
      <c r="B55" s="8">
        <f t="shared" si="0"/>
        <v>109.64048893736854</v>
      </c>
      <c r="C55" s="8"/>
      <c r="D55" s="8">
        <f t="shared" si="4"/>
        <v>829.1561975888503</v>
      </c>
      <c r="E55" s="8"/>
      <c r="F55" s="7">
        <f t="shared" si="2"/>
        <v>938.7966865262189</v>
      </c>
    </row>
    <row r="56" spans="1:6" ht="15">
      <c r="A56" s="7">
        <f t="shared" si="3"/>
        <v>4698.551786336819</v>
      </c>
      <c r="B56" s="8">
        <f t="shared" si="0"/>
        <v>106.41576867450476</v>
      </c>
      <c r="C56" s="8"/>
      <c r="D56" s="8">
        <f t="shared" si="4"/>
        <v>854.2821429703307</v>
      </c>
      <c r="E56" s="8"/>
      <c r="F56" s="7">
        <f t="shared" si="2"/>
        <v>960.6979116448355</v>
      </c>
    </row>
    <row r="57" spans="1:6" ht="15">
      <c r="A57" s="7">
        <f t="shared" si="3"/>
        <v>4836.744485934961</v>
      </c>
      <c r="B57" s="8">
        <f t="shared" si="0"/>
        <v>103.37531814094747</v>
      </c>
      <c r="C57" s="8"/>
      <c r="D57" s="8">
        <f t="shared" si="4"/>
        <v>879.4080883518111</v>
      </c>
      <c r="E57" s="8"/>
      <c r="F57" s="7">
        <f t="shared" si="2"/>
        <v>982.7834064927586</v>
      </c>
    </row>
    <row r="58" spans="1:6" ht="15">
      <c r="A58" s="7">
        <f t="shared" si="3"/>
        <v>4974.937185533103</v>
      </c>
      <c r="B58" s="8">
        <f t="shared" si="0"/>
        <v>100.50378152592114</v>
      </c>
      <c r="C58" s="8"/>
      <c r="D58" s="8">
        <f t="shared" si="4"/>
        <v>904.5340337332915</v>
      </c>
      <c r="E58" s="8"/>
      <c r="F58" s="7">
        <f t="shared" si="2"/>
        <v>1005.0378152592126</v>
      </c>
    </row>
    <row r="59" spans="1:6" ht="15">
      <c r="A59" s="7">
        <f t="shared" si="3"/>
        <v>5113.129885131245</v>
      </c>
      <c r="B59" s="8">
        <f t="shared" si="0"/>
        <v>97.78746310630164</v>
      </c>
      <c r="C59" s="8"/>
      <c r="D59" s="8">
        <f t="shared" si="4"/>
        <v>929.6599791147718</v>
      </c>
      <c r="E59" s="8"/>
      <c r="F59" s="7">
        <f t="shared" si="2"/>
        <v>1027.4474422210735</v>
      </c>
    </row>
    <row r="60" spans="1:6" ht="15">
      <c r="A60" s="7">
        <f t="shared" si="3"/>
        <v>5251.322584729387</v>
      </c>
      <c r="B60" s="8">
        <f t="shared" si="0"/>
        <v>95.21410881403055</v>
      </c>
      <c r="C60" s="8"/>
      <c r="D60" s="8">
        <f t="shared" si="4"/>
        <v>954.7859244962523</v>
      </c>
      <c r="E60" s="8"/>
      <c r="F60" s="7">
        <f t="shared" si="2"/>
        <v>1050.0000333102828</v>
      </c>
    </row>
    <row r="61" spans="1:6" ht="15">
      <c r="A61" s="7">
        <f t="shared" si="3"/>
        <v>5389.515284327529</v>
      </c>
      <c r="B61" s="8">
        <f t="shared" si="0"/>
        <v>92.77272140854258</v>
      </c>
      <c r="C61" s="8"/>
      <c r="D61" s="8">
        <f t="shared" si="4"/>
        <v>979.9118698777327</v>
      </c>
      <c r="E61" s="8"/>
      <c r="F61" s="7">
        <f t="shared" si="2"/>
        <v>1072.6845912862752</v>
      </c>
    </row>
    <row r="62" spans="1:6" ht="15">
      <c r="A62" s="7">
        <f t="shared" si="3"/>
        <v>5527.707983925671</v>
      </c>
      <c r="B62" s="8">
        <f t="shared" si="0"/>
        <v>90.45340337332901</v>
      </c>
      <c r="C62" s="8"/>
      <c r="D62" s="8">
        <f t="shared" si="4"/>
        <v>1005.0378152592132</v>
      </c>
      <c r="E62" s="8"/>
      <c r="F62" s="7">
        <f t="shared" si="2"/>
        <v>1095.491218632542</v>
      </c>
    </row>
    <row r="63" spans="1:6" ht="15">
      <c r="A63" s="7">
        <f t="shared" si="3"/>
        <v>5665.900683523813</v>
      </c>
      <c r="B63" s="8">
        <f t="shared" si="0"/>
        <v>88.24722280324781</v>
      </c>
      <c r="C63" s="8"/>
      <c r="D63" s="8">
        <f t="shared" si="4"/>
        <v>1030.1637606406935</v>
      </c>
      <c r="E63" s="8"/>
      <c r="F63" s="7">
        <f t="shared" si="2"/>
        <v>1118.4109834439412</v>
      </c>
    </row>
    <row r="64" spans="1:6" ht="15">
      <c r="A64" s="7">
        <f t="shared" si="3"/>
        <v>5804.093383121955</v>
      </c>
      <c r="B64" s="8">
        <f t="shared" si="0"/>
        <v>86.14609845078952</v>
      </c>
      <c r="C64" s="8"/>
      <c r="D64" s="8">
        <f t="shared" si="4"/>
        <v>1055.2897060221737</v>
      </c>
      <c r="E64" s="8"/>
      <c r="F64" s="7">
        <f t="shared" si="2"/>
        <v>1141.4358044729634</v>
      </c>
    </row>
    <row r="65" spans="1:6" ht="15">
      <c r="A65" s="7">
        <f t="shared" si="3"/>
        <v>5942.2860827200975</v>
      </c>
      <c r="B65" s="8">
        <f t="shared" si="0"/>
        <v>84.14270081239907</v>
      </c>
      <c r="C65" s="8"/>
      <c r="D65" s="8">
        <f t="shared" si="4"/>
        <v>1080.4156514036542</v>
      </c>
      <c r="E65" s="8"/>
      <c r="F65" s="7">
        <f t="shared" si="2"/>
        <v>1164.5583522160532</v>
      </c>
    </row>
    <row r="66" spans="1:6" ht="15">
      <c r="A66" s="7">
        <f t="shared" si="3"/>
        <v>6080.47878231824</v>
      </c>
      <c r="B66" s="8">
        <f t="shared" si="0"/>
        <v>82.23036670302635</v>
      </c>
      <c r="C66" s="8"/>
      <c r="D66" s="8">
        <f t="shared" si="4"/>
        <v>1105.5415967851343</v>
      </c>
      <c r="E66" s="8"/>
      <c r="F66" s="7">
        <f t="shared" si="2"/>
        <v>1187.7719634881607</v>
      </c>
    </row>
    <row r="67" spans="1:6" ht="15">
      <c r="A67" s="7">
        <f t="shared" si="3"/>
        <v>6218.671481916382</v>
      </c>
      <c r="B67" s="8">
        <f t="shared" si="0"/>
        <v>80.40302522073688</v>
      </c>
      <c r="C67" s="8"/>
      <c r="D67" s="8">
        <f t="shared" si="4"/>
        <v>1130.667542166615</v>
      </c>
      <c r="E67" s="8"/>
      <c r="F67" s="7">
        <f t="shared" si="2"/>
        <v>1211.070567387352</v>
      </c>
    </row>
  </sheetData>
  <sheetProtection/>
  <mergeCells count="88"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B64:C64"/>
    <mergeCell ref="B65:C65"/>
    <mergeCell ref="B66:C66"/>
    <mergeCell ref="B67:C67"/>
    <mergeCell ref="D46:E46"/>
    <mergeCell ref="D47:E47"/>
    <mergeCell ref="D48:E48"/>
    <mergeCell ref="D49:E49"/>
    <mergeCell ref="D50:E50"/>
    <mergeCell ref="D51:E51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4:C24"/>
    <mergeCell ref="B25:C25"/>
    <mergeCell ref="D24:E24"/>
    <mergeCell ref="D25:E25"/>
    <mergeCell ref="B26:C26"/>
    <mergeCell ref="B27:C27"/>
    <mergeCell ref="D26:E26"/>
    <mergeCell ref="D27:E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2008-11-06T10:04:39Z</dcterms:created>
  <dcterms:modified xsi:type="dcterms:W3CDTF">2008-11-06T10:52:01Z</dcterms:modified>
  <cp:category/>
  <cp:version/>
  <cp:contentType/>
  <cp:contentStatus/>
</cp:coreProperties>
</file>