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Grunddata" sheetId="1" r:id="rId1"/>
    <sheet name="Arssummor" sheetId="2" r:id="rId2"/>
    <sheet name="Sasongsindex" sheetId="3" r:id="rId3"/>
    <sheet name="Forsaljningsprognos" sheetId="4" r:id="rId4"/>
  </sheets>
  <definedNames/>
  <calcPr fullCalcOnLoad="1"/>
</workbook>
</file>

<file path=xl/sharedStrings.xml><?xml version="1.0" encoding="utf-8"?>
<sst xmlns="http://schemas.openxmlformats.org/spreadsheetml/2006/main" count="108" uniqueCount="50">
  <si>
    <t>Tidsserieanalys med säsongsjustering</t>
  </si>
  <si>
    <t>Månad</t>
  </si>
  <si>
    <t>År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</si>
  <si>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</si>
  <si>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</si>
  <si>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</si>
  <si>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</si>
  <si>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</si>
  <si>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</si>
  <si>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</si>
  <si>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</si>
  <si>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</si>
  <si>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</si>
  <si>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</si>
  <si>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</si>
  <si>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ID</t>
  </si>
  <si>
    <t>Försäljning (Y)</t>
  </si>
  <si>
    <t>Summor</t>
  </si>
  <si>
    <t>Säsongsindex</t>
  </si>
  <si>
    <t>Medel</t>
  </si>
  <si>
    <t>Summor:</t>
  </si>
  <si>
    <t>Totalt:</t>
  </si>
  <si>
    <t>Månadsmedel</t>
  </si>
  <si>
    <t>X^2</t>
  </si>
  <si>
    <t>XY</t>
  </si>
  <si>
    <t>Försäljningsprognos</t>
  </si>
  <si>
    <t>Medel (X)</t>
  </si>
  <si>
    <t>Medel (Y)</t>
  </si>
  <si>
    <t>Summa (XY)</t>
  </si>
  <si>
    <t>Summa (X^2)</t>
  </si>
  <si>
    <t>Antal (n)</t>
  </si>
  <si>
    <r>
      <t>Alfa (</t>
    </r>
    <r>
      <rPr>
        <sz val="11"/>
        <color indexed="8"/>
        <rFont val="Times New Roman"/>
        <family val="1"/>
      </rPr>
      <t>α</t>
    </r>
    <r>
      <rPr>
        <sz val="11"/>
        <color indexed="8"/>
        <rFont val="Calibri"/>
        <family val="2"/>
      </rPr>
      <t>)</t>
    </r>
  </si>
  <si>
    <r>
      <t>Beta (</t>
    </r>
    <r>
      <rPr>
        <sz val="11"/>
        <color indexed="8"/>
        <rFont val="Times New Roman"/>
        <family val="1"/>
      </rPr>
      <t>β)</t>
    </r>
  </si>
  <si>
    <t>Årssummor</t>
  </si>
  <si>
    <t>ID (x)</t>
  </si>
  <si>
    <t>Försäljning (y)</t>
  </si>
  <si>
    <t>Formel</t>
  </si>
  <si>
    <t>Prognos</t>
  </si>
  <si>
    <t>Säsongsjusterad prognos</t>
  </si>
  <si>
    <t>Prognosfel</t>
  </si>
  <si>
    <t>Prognosfel (ABS)</t>
  </si>
  <si>
    <t>MAD</t>
  </si>
  <si>
    <t>Felsignal</t>
  </si>
  <si>
    <t>Hela året:</t>
  </si>
  <si>
    <t>Korrelation</t>
  </si>
  <si>
    <t>Förklaringsgrad</t>
  </si>
  <si>
    <t>MAD är det genomsnittliga prognosfelet över ett visst antal perioder</t>
  </si>
  <si>
    <t>Felsignal är den rullande summan av prognosfel dividerat med MAD, ett värde större än 4 och mindre än -4 indikerar prognosen är ur kontroll, 99,9% av alla obeservation finns inom dessa gränser.</t>
  </si>
  <si>
    <t>Prognosfel är verklig försäljning minus säsongsjusterad prognos för månaden</t>
  </si>
  <si>
    <t>Prognosfel (ABS) är absolutvädet av prognosfelet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</si>
</sst>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00000"/>
    <numFmt numFmtId="166" formatCode="0.00000"/>
    <numFmt numFmtId="167" formatCode="0.0000"/>
    <numFmt numFmtId="168" formatCode="0.0000000000"/>
    <numFmt numFmtId="169" formatCode="0.000000000"/>
    <numFmt numFmtId="170" formatCode="0.00000000"/>
    <numFmt numFmtId="171" formatCode="0.0000000"/>
    <numFmt numFmtId="172" formatCode="#,##0.000"/>
    <numFmt numFmtId="173" formatCode="#,##0.0000"/>
    <numFmt numFmtId="174" formatCode="0.0%"/>
    <numFmt numFmtId="175" formatCode="0.000%"/>
    <numFmt numFmtId="176" formatCode="0.0000%"/>
    <numFmt numFmtId="177" formatCode="0.0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35" fillId="34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4" borderId="11" xfId="0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9" fillId="0" borderId="0" xfId="0" applyFont="1" applyAlignment="1">
      <alignment/>
    </xf>
    <xf numFmtId="0" fontId="35" fillId="0" borderId="13" xfId="0" applyFont="1" applyFill="1" applyBorder="1" applyAlignment="1">
      <alignment/>
    </xf>
    <xf numFmtId="2" fontId="0" fillId="0" borderId="13" xfId="0" applyNumberFormat="1" applyBorder="1" applyAlignment="1">
      <alignment/>
    </xf>
    <xf numFmtId="172" fontId="0" fillId="0" borderId="10" xfId="0" applyNumberFormat="1" applyBorder="1" applyAlignment="1">
      <alignment/>
    </xf>
    <xf numFmtId="177" fontId="0" fillId="0" borderId="10" xfId="48" applyNumberFormat="1" applyFont="1" applyBorder="1" applyAlignment="1">
      <alignment/>
    </xf>
    <xf numFmtId="0" fontId="40" fillId="0" borderId="0" xfId="0" applyFont="1" applyAlignment="1">
      <alignment/>
    </xf>
    <xf numFmtId="2" fontId="35" fillId="0" borderId="10" xfId="0" applyNumberFormat="1" applyFont="1" applyBorder="1" applyAlignment="1">
      <alignment horizontal="right"/>
    </xf>
    <xf numFmtId="2" fontId="35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35" fillId="34" borderId="10" xfId="0" applyFont="1" applyFill="1" applyBorder="1" applyAlignment="1">
      <alignment horizontal="left"/>
    </xf>
    <xf numFmtId="0" fontId="35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PageLayoutView="0" workbookViewId="0" topLeftCell="C1">
      <selection activeCell="E1" sqref="E1"/>
    </sheetView>
  </sheetViews>
  <sheetFormatPr defaultColWidth="9.140625" defaultRowHeight="15"/>
  <cols>
    <col min="1" max="1" width="10.8515625" style="0" customWidth="1"/>
    <col min="2" max="2" width="14.00390625" style="0" customWidth="1"/>
    <col min="3" max="3" width="14.421875" style="0" customWidth="1"/>
    <col min="4" max="4" width="6.28125" style="0" customWidth="1"/>
    <col min="5" max="5" width="11.57421875" style="0" bestFit="1" customWidth="1"/>
    <col min="6" max="6" width="13.140625" style="0" bestFit="1" customWidth="1"/>
    <col min="7" max="7" width="23.28125" style="0" bestFit="1" customWidth="1"/>
    <col min="9" max="9" width="10.7109375" style="0" customWidth="1"/>
    <col min="10" max="10" width="16.00390625" style="0" bestFit="1" customWidth="1"/>
  </cols>
  <sheetData>
    <row r="1" ht="18.75">
      <c r="A1" s="16" t="s">
        <v>0</v>
      </c>
    </row>
    <row r="3" spans="1:14" ht="15">
      <c r="A3" s="10" t="s">
        <v>2</v>
      </c>
      <c r="B3" s="10" t="s">
        <v>1</v>
      </c>
      <c r="C3" s="10" t="s">
        <v>16</v>
      </c>
      <c r="D3" s="10" t="s">
        <v>15</v>
      </c>
      <c r="E3" s="10" t="s">
        <v>37</v>
      </c>
      <c r="F3" s="10" t="s">
        <v>18</v>
      </c>
      <c r="G3" s="10" t="s">
        <v>38</v>
      </c>
      <c r="H3" s="26"/>
      <c r="I3" s="10" t="s">
        <v>39</v>
      </c>
      <c r="J3" s="10" t="s">
        <v>40</v>
      </c>
      <c r="K3" s="10" t="s">
        <v>41</v>
      </c>
      <c r="L3" s="10" t="s">
        <v>42</v>
      </c>
      <c r="N3" s="21" t="s">
        <v>48</v>
      </c>
    </row>
    <row r="4" spans="1:14" ht="15">
      <c r="A4" s="3">
        <v>2005</v>
      </c>
      <c r="B4" s="3" t="s">
        <v>3</v>
      </c>
      <c r="C4" s="3">
        <v>80</v>
      </c>
      <c r="D4" s="2">
        <f>IF(ISERROR(VLOOKUP(A4,Arssummor!$A$4:$E$13,2,FALSE)),"",VLOOKUP(A4,Arssummor!$A$4:$E$13,2,FALSE))</f>
        <v>1</v>
      </c>
      <c r="E4" s="11">
        <f>IF(ISERROR(Forsaljningsprognos!$E$3+Forsaljningsprognos!$E$4*Grunddata!D4),"",(Forsaljningsprognos!$E$3+Forsaljningsprognos!$E$4*Grunddata!D4)/12)</f>
        <v>87.58333333333333</v>
      </c>
      <c r="F4" s="7">
        <f>IF(ISERROR(VLOOKUP(B4,Sasongsindex!$A$4:$D$15,4,FALSE)),"",VLOOKUP(B4,Sasongsindex!$A$4:$D$15,4,FALSE))</f>
        <v>0.9574468085106383</v>
      </c>
      <c r="G4" s="6">
        <f>IF(ISERROR(E4*F4),"",E4*F4)</f>
        <v>83.8563829787234</v>
      </c>
      <c r="I4" s="19">
        <f>IF(ISERROR(C4-G4),0,C4-G4)</f>
        <v>-3.8563829787234027</v>
      </c>
      <c r="J4" s="7">
        <f>ABS(I4)</f>
        <v>3.8563829787234027</v>
      </c>
      <c r="K4" s="7">
        <f>SUM($J$4:J4)</f>
        <v>3.8563829787234027</v>
      </c>
      <c r="L4" s="19">
        <f>SUM($I$4:I4)/K4</f>
        <v>-1</v>
      </c>
      <c r="N4" s="21" t="s">
        <v>49</v>
      </c>
    </row>
    <row r="5" spans="1:14" ht="15">
      <c r="A5" s="3">
        <v>2005</v>
      </c>
      <c r="B5" s="3" t="s">
        <v>4</v>
      </c>
      <c r="C5" s="3">
        <v>70</v>
      </c>
      <c r="D5" s="2">
        <f>IF(ISERROR(VLOOKUP(A5,Arssummor!$A$4:$E$13,2,FALSE)),"",VLOOKUP(A5,Arssummor!$A$4:$E$13,2,FALSE))</f>
        <v>1</v>
      </c>
      <c r="E5" s="11">
        <f>IF(ISERROR(Forsaljningsprognos!$E$3+Forsaljningsprognos!$E$4*Grunddata!D5),"",(Forsaljningsprognos!$E$3+Forsaljningsprognos!$E$4*Grunddata!D5)/12)</f>
        <v>87.58333333333333</v>
      </c>
      <c r="F5" s="7">
        <f>IF(ISERROR(VLOOKUP(B5,Sasongsindex!$A$4:$D$15,4,FALSE)),"",VLOOKUP(B5,Sasongsindex!$A$4:$D$15,4,FALSE))</f>
        <v>0.851063829787234</v>
      </c>
      <c r="G5" s="6">
        <f aca="true" t="shared" si="0" ref="G5:G68">IF(ISERROR(E5*F5),"",E5*F5)</f>
        <v>74.53900709219857</v>
      </c>
      <c r="I5" s="19">
        <f aca="true" t="shared" si="1" ref="I5:I68">IF(ISERROR(C5-G5),0,C5-G5)</f>
        <v>-4.539007092198574</v>
      </c>
      <c r="J5" s="7">
        <f aca="true" t="shared" si="2" ref="J5:J68">ABS(I5)</f>
        <v>4.539007092198574</v>
      </c>
      <c r="K5" s="7">
        <f>SUM($J$4:J5)</f>
        <v>8.395390070921977</v>
      </c>
      <c r="L5" s="19">
        <f>SUM($I$4:I5)/K5</f>
        <v>-1</v>
      </c>
      <c r="N5" s="21" t="s">
        <v>46</v>
      </c>
    </row>
    <row r="6" spans="1:14" ht="15">
      <c r="A6" s="3">
        <v>2005</v>
      </c>
      <c r="B6" s="3" t="s">
        <v>5</v>
      </c>
      <c r="C6" s="3">
        <v>80</v>
      </c>
      <c r="D6" s="2">
        <f>IF(ISERROR(VLOOKUP(A6,Arssummor!$A$4:$E$13,2,FALSE)),"",VLOOKUP(A6,Arssummor!$A$4:$E$13,2,FALSE))</f>
        <v>1</v>
      </c>
      <c r="E6" s="11">
        <f>IF(ISERROR(Forsaljningsprognos!$E$3+Forsaljningsprognos!$E$4*Grunddata!D6),"",(Forsaljningsprognos!$E$3+Forsaljningsprognos!$E$4*Grunddata!D6)/12)</f>
        <v>87.58333333333333</v>
      </c>
      <c r="F6" s="7">
        <f>IF(ISERROR(VLOOKUP(B6,Sasongsindex!$A$4:$D$15,4,FALSE)),"",VLOOKUP(B6,Sasongsindex!$A$4:$D$15,4,FALSE))</f>
        <v>0.9042553191489362</v>
      </c>
      <c r="G6" s="6">
        <f t="shared" si="0"/>
        <v>79.197695035461</v>
      </c>
      <c r="I6" s="19">
        <f t="shared" si="1"/>
        <v>0.8023049645390046</v>
      </c>
      <c r="J6" s="7">
        <f t="shared" si="2"/>
        <v>0.8023049645390046</v>
      </c>
      <c r="K6" s="7">
        <f>SUM($J$4:J6)</f>
        <v>9.197695035460981</v>
      </c>
      <c r="L6" s="19">
        <f>SUM($I$4:I6)/K6</f>
        <v>-0.8255421686746991</v>
      </c>
      <c r="N6" s="21" t="s">
        <v>47</v>
      </c>
    </row>
    <row r="7" spans="1:12" ht="15">
      <c r="A7" s="3">
        <v>2005</v>
      </c>
      <c r="B7" s="3" t="s">
        <v>6</v>
      </c>
      <c r="C7" s="3">
        <v>90</v>
      </c>
      <c r="D7" s="2">
        <f>IF(ISERROR(VLOOKUP(A7,Arssummor!$A$4:$E$13,2,FALSE)),"",VLOOKUP(A7,Arssummor!$A$4:$E$13,2,FALSE))</f>
        <v>1</v>
      </c>
      <c r="E7" s="11">
        <f>IF(ISERROR(Forsaljningsprognos!$E$3+Forsaljningsprognos!$E$4*Grunddata!D7),"",(Forsaljningsprognos!$E$3+Forsaljningsprognos!$E$4*Grunddata!D7)/12)</f>
        <v>87.58333333333333</v>
      </c>
      <c r="F7" s="7">
        <f>IF(ISERROR(VLOOKUP(B7,Sasongsindex!$A$4:$D$15,4,FALSE)),"",VLOOKUP(B7,Sasongsindex!$A$4:$D$15,4,FALSE))</f>
        <v>1.0638297872340425</v>
      </c>
      <c r="G7" s="6">
        <f t="shared" si="0"/>
        <v>93.17375886524822</v>
      </c>
      <c r="I7" s="19">
        <f t="shared" si="1"/>
        <v>-3.1737588652482174</v>
      </c>
      <c r="J7" s="7">
        <f t="shared" si="2"/>
        <v>3.1737588652482174</v>
      </c>
      <c r="K7" s="7">
        <f>SUM($J$4:J7)</f>
        <v>12.371453900709199</v>
      </c>
      <c r="L7" s="19">
        <f>SUM($I$4:I7)/K7</f>
        <v>-0.8702973844500181</v>
      </c>
    </row>
    <row r="8" spans="1:12" ht="15">
      <c r="A8" s="3">
        <v>2005</v>
      </c>
      <c r="B8" s="3" t="s">
        <v>7</v>
      </c>
      <c r="C8" s="3">
        <v>113</v>
      </c>
      <c r="D8" s="2">
        <f>IF(ISERROR(VLOOKUP(A8,Arssummor!$A$4:$E$13,2,FALSE)),"",VLOOKUP(A8,Arssummor!$A$4:$E$13,2,FALSE))</f>
        <v>1</v>
      </c>
      <c r="E8" s="11">
        <f>IF(ISERROR(Forsaljningsprognos!$E$3+Forsaljningsprognos!$E$4*Grunddata!D8),"",(Forsaljningsprognos!$E$3+Forsaljningsprognos!$E$4*Grunddata!D8)/12)</f>
        <v>87.58333333333333</v>
      </c>
      <c r="F8" s="7">
        <f>IF(ISERROR(VLOOKUP(B8,Sasongsindex!$A$4:$D$15,4,FALSE)),"",VLOOKUP(B8,Sasongsindex!$A$4:$D$15,4,FALSE))</f>
        <v>1.3085106382978724</v>
      </c>
      <c r="G8" s="6">
        <f t="shared" si="0"/>
        <v>114.60372340425532</v>
      </c>
      <c r="I8" s="19">
        <f t="shared" si="1"/>
        <v>-1.6037234042553195</v>
      </c>
      <c r="J8" s="7">
        <f t="shared" si="2"/>
        <v>1.6037234042553195</v>
      </c>
      <c r="K8" s="7">
        <f>SUM($J$4:J8)</f>
        <v>13.975177304964518</v>
      </c>
      <c r="L8" s="19">
        <f>SUM($I$4:I8)/K8</f>
        <v>-0.8851814260340017</v>
      </c>
    </row>
    <row r="9" spans="1:12" ht="15">
      <c r="A9" s="3">
        <v>2005</v>
      </c>
      <c r="B9" s="3" t="s">
        <v>8</v>
      </c>
      <c r="C9" s="3">
        <v>110</v>
      </c>
      <c r="D9" s="2">
        <f>IF(ISERROR(VLOOKUP(A9,Arssummor!$A$4:$E$13,2,FALSE)),"",VLOOKUP(A9,Arssummor!$A$4:$E$13,2,FALSE))</f>
        <v>1</v>
      </c>
      <c r="E9" s="11">
        <f>IF(ISERROR(Forsaljningsprognos!$E$3+Forsaljningsprognos!$E$4*Grunddata!D9),"",(Forsaljningsprognos!$E$3+Forsaljningsprognos!$E$4*Grunddata!D9)/12)</f>
        <v>87.58333333333333</v>
      </c>
      <c r="F9" s="7">
        <f>IF(ISERROR(VLOOKUP(B9,Sasongsindex!$A$4:$D$15,4,FALSE)),"",VLOOKUP(B9,Sasongsindex!$A$4:$D$15,4,FALSE))</f>
        <v>1.2234042553191489</v>
      </c>
      <c r="G9" s="6">
        <f t="shared" si="0"/>
        <v>107.14982269503545</v>
      </c>
      <c r="I9" s="19">
        <f t="shared" si="1"/>
        <v>2.8501773049645465</v>
      </c>
      <c r="J9" s="7">
        <f t="shared" si="2"/>
        <v>2.8501773049645465</v>
      </c>
      <c r="K9" s="7">
        <f>SUM($J$4:J9)</f>
        <v>16.825354609929065</v>
      </c>
      <c r="L9" s="19">
        <f>SUM($I$4:I9)/K9</f>
        <v>-0.5658359239159061</v>
      </c>
    </row>
    <row r="10" spans="1:12" ht="15">
      <c r="A10" s="3">
        <v>2005</v>
      </c>
      <c r="B10" s="3" t="s">
        <v>9</v>
      </c>
      <c r="C10" s="3">
        <v>100</v>
      </c>
      <c r="D10" s="2">
        <f>IF(ISERROR(VLOOKUP(A10,Arssummor!$A$4:$E$13,2,FALSE)),"",VLOOKUP(A10,Arssummor!$A$4:$E$13,2,FALSE))</f>
        <v>1</v>
      </c>
      <c r="E10" s="11">
        <f>IF(ISERROR(Forsaljningsprognos!$E$3+Forsaljningsprognos!$E$4*Grunddata!D10),"",(Forsaljningsprognos!$E$3+Forsaljningsprognos!$E$4*Grunddata!D10)/12)</f>
        <v>87.58333333333333</v>
      </c>
      <c r="F10" s="7">
        <f>IF(ISERROR(VLOOKUP(B10,Sasongsindex!$A$4:$D$15,4,FALSE)),"",VLOOKUP(B10,Sasongsindex!$A$4:$D$15,4,FALSE))</f>
        <v>1.1170212765957446</v>
      </c>
      <c r="G10" s="6">
        <f t="shared" si="0"/>
        <v>97.83244680851062</v>
      </c>
      <c r="I10" s="19">
        <f t="shared" si="1"/>
        <v>2.1675531914893753</v>
      </c>
      <c r="J10" s="7">
        <f t="shared" si="2"/>
        <v>2.1675531914893753</v>
      </c>
      <c r="K10" s="7">
        <f>SUM($J$4:J10)</f>
        <v>18.99290780141844</v>
      </c>
      <c r="L10" s="19">
        <f>SUM($I$4:I10)/K10</f>
        <v>-0.38713592233009514</v>
      </c>
    </row>
    <row r="11" spans="1:12" ht="15">
      <c r="A11" s="3">
        <v>2005</v>
      </c>
      <c r="B11" s="3" t="s">
        <v>10</v>
      </c>
      <c r="C11" s="3">
        <v>88</v>
      </c>
      <c r="D11" s="2">
        <f>IF(ISERROR(VLOOKUP(A11,Arssummor!$A$4:$E$13,2,FALSE)),"",VLOOKUP(A11,Arssummor!$A$4:$E$13,2,FALSE))</f>
        <v>1</v>
      </c>
      <c r="E11" s="11">
        <f>IF(ISERROR(Forsaljningsprognos!$E$3+Forsaljningsprognos!$E$4*Grunddata!D11),"",(Forsaljningsprognos!$E$3+Forsaljningsprognos!$E$4*Grunddata!D11)/12)</f>
        <v>87.58333333333333</v>
      </c>
      <c r="F11" s="7">
        <f>IF(ISERROR(VLOOKUP(B11,Sasongsindex!$A$4:$D$15,4,FALSE)),"",VLOOKUP(B11,Sasongsindex!$A$4:$D$15,4,FALSE))</f>
        <v>1.0638297872340425</v>
      </c>
      <c r="G11" s="6">
        <f t="shared" si="0"/>
        <v>93.17375886524822</v>
      </c>
      <c r="I11" s="19">
        <f t="shared" si="1"/>
        <v>-5.173758865248217</v>
      </c>
      <c r="J11" s="7">
        <f t="shared" si="2"/>
        <v>5.173758865248217</v>
      </c>
      <c r="K11" s="7">
        <f>SUM($J$4:J11)</f>
        <v>24.166666666666657</v>
      </c>
      <c r="L11" s="19">
        <f>SUM($I$4:I11)/K11</f>
        <v>-0.5183418928833439</v>
      </c>
    </row>
    <row r="12" spans="1:12" ht="15">
      <c r="A12" s="3">
        <v>2005</v>
      </c>
      <c r="B12" s="3" t="s">
        <v>11</v>
      </c>
      <c r="C12" s="3">
        <v>85</v>
      </c>
      <c r="D12" s="2">
        <f>IF(ISERROR(VLOOKUP(A12,Arssummor!$A$4:$E$13,2,FALSE)),"",VLOOKUP(A12,Arssummor!$A$4:$E$13,2,FALSE))</f>
        <v>1</v>
      </c>
      <c r="E12" s="11">
        <f>IF(ISERROR(Forsaljningsprognos!$E$3+Forsaljningsprognos!$E$4*Grunddata!D12),"",(Forsaljningsprognos!$E$3+Forsaljningsprognos!$E$4*Grunddata!D12)/12)</f>
        <v>87.58333333333333</v>
      </c>
      <c r="F12" s="7">
        <f>IF(ISERROR(VLOOKUP(B12,Sasongsindex!$A$4:$D$15,4,FALSE)),"",VLOOKUP(B12,Sasongsindex!$A$4:$D$15,4,FALSE))</f>
        <v>0.9574468085106383</v>
      </c>
      <c r="G12" s="6">
        <f t="shared" si="0"/>
        <v>83.8563829787234</v>
      </c>
      <c r="I12" s="19">
        <f t="shared" si="1"/>
        <v>1.1436170212765973</v>
      </c>
      <c r="J12" s="7">
        <f t="shared" si="2"/>
        <v>1.1436170212765973</v>
      </c>
      <c r="K12" s="7">
        <f>SUM($J$4:J12)</f>
        <v>25.310283687943254</v>
      </c>
      <c r="L12" s="19">
        <f>SUM($I$4:I12)/K12</f>
        <v>-0.4497373029772312</v>
      </c>
    </row>
    <row r="13" spans="1:12" ht="15">
      <c r="A13" s="3">
        <v>2005</v>
      </c>
      <c r="B13" s="3" t="s">
        <v>12</v>
      </c>
      <c r="C13" s="3">
        <v>77</v>
      </c>
      <c r="D13" s="2">
        <f>IF(ISERROR(VLOOKUP(A13,Arssummor!$A$4:$E$13,2,FALSE)),"",VLOOKUP(A13,Arssummor!$A$4:$E$13,2,FALSE))</f>
        <v>1</v>
      </c>
      <c r="E13" s="11">
        <f>IF(ISERROR(Forsaljningsprognos!$E$3+Forsaljningsprognos!$E$4*Grunddata!D13),"",(Forsaljningsprognos!$E$3+Forsaljningsprognos!$E$4*Grunddata!D13)/12)</f>
        <v>87.58333333333333</v>
      </c>
      <c r="F13" s="7">
        <f>IF(ISERROR(VLOOKUP(B13,Sasongsindex!$A$4:$D$15,4,FALSE)),"",VLOOKUP(B13,Sasongsindex!$A$4:$D$15,4,FALSE))</f>
        <v>0.851063829787234</v>
      </c>
      <c r="G13" s="6">
        <f t="shared" si="0"/>
        <v>74.53900709219857</v>
      </c>
      <c r="I13" s="19">
        <f t="shared" si="1"/>
        <v>2.460992907801426</v>
      </c>
      <c r="J13" s="7">
        <f t="shared" si="2"/>
        <v>2.460992907801426</v>
      </c>
      <c r="K13" s="7">
        <f>SUM($J$4:J13)</f>
        <v>27.77127659574468</v>
      </c>
      <c r="L13" s="19">
        <f>SUM($I$4:I13)/K13</f>
        <v>-0.3212666794356106</v>
      </c>
    </row>
    <row r="14" spans="1:12" ht="15">
      <c r="A14" s="3">
        <v>2005</v>
      </c>
      <c r="B14" s="3" t="s">
        <v>13</v>
      </c>
      <c r="C14" s="3">
        <v>75</v>
      </c>
      <c r="D14" s="2">
        <f>IF(ISERROR(VLOOKUP(A14,Arssummor!$A$4:$E$13,2,FALSE)),"",VLOOKUP(A14,Arssummor!$A$4:$E$13,2,FALSE))</f>
        <v>1</v>
      </c>
      <c r="E14" s="11">
        <f>IF(ISERROR(Forsaljningsprognos!$E$3+Forsaljningsprognos!$E$4*Grunddata!D14),"",(Forsaljningsprognos!$E$3+Forsaljningsprognos!$E$4*Grunddata!D14)/12)</f>
        <v>87.58333333333333</v>
      </c>
      <c r="F14" s="7">
        <f>IF(ISERROR(VLOOKUP(B14,Sasongsindex!$A$4:$D$15,4,FALSE)),"",VLOOKUP(B14,Sasongsindex!$A$4:$D$15,4,FALSE))</f>
        <v>0.851063829787234</v>
      </c>
      <c r="G14" s="6">
        <f t="shared" si="0"/>
        <v>74.53900709219857</v>
      </c>
      <c r="I14" s="19">
        <f t="shared" si="1"/>
        <v>0.4609929078014261</v>
      </c>
      <c r="J14" s="7">
        <f t="shared" si="2"/>
        <v>0.4609929078014261</v>
      </c>
      <c r="K14" s="7">
        <f>SUM($J$4:J14)</f>
        <v>28.232269503546107</v>
      </c>
      <c r="L14" s="19">
        <f>SUM($I$4:I14)/K14</f>
        <v>-0.2996922690447757</v>
      </c>
    </row>
    <row r="15" spans="1:12" ht="15">
      <c r="A15" s="3">
        <v>2005</v>
      </c>
      <c r="B15" s="3" t="s">
        <v>14</v>
      </c>
      <c r="C15" s="3">
        <v>82</v>
      </c>
      <c r="D15" s="2">
        <f>IF(ISERROR(VLOOKUP(A15,Arssummor!$A$4:$E$13,2,FALSE)),"",VLOOKUP(A15,Arssummor!$A$4:$E$13,2,FALSE))</f>
        <v>1</v>
      </c>
      <c r="E15" s="11">
        <f>IF(ISERROR(Forsaljningsprognos!$E$3+Forsaljningsprognos!$E$4*Grunddata!D15),"",(Forsaljningsprognos!$E$3+Forsaljningsprognos!$E$4*Grunddata!D15)/12)</f>
        <v>87.58333333333333</v>
      </c>
      <c r="F15" s="7">
        <f>IF(ISERROR(VLOOKUP(B15,Sasongsindex!$A$4:$D$15,4,FALSE)),"",VLOOKUP(B15,Sasongsindex!$A$4:$D$15,4,FALSE))</f>
        <v>0.851063829787234</v>
      </c>
      <c r="G15" s="6">
        <f t="shared" si="0"/>
        <v>74.53900709219857</v>
      </c>
      <c r="I15" s="19">
        <f t="shared" si="1"/>
        <v>7.460992907801426</v>
      </c>
      <c r="J15" s="7">
        <f t="shared" si="2"/>
        <v>7.460992907801426</v>
      </c>
      <c r="K15" s="7">
        <f>SUM($J$4:J15)</f>
        <v>35.69326241134753</v>
      </c>
      <c r="L15" s="19">
        <f>SUM($I$4:I15)/K15</f>
        <v>-0.028016491977545063</v>
      </c>
    </row>
    <row r="16" spans="1:12" ht="15">
      <c r="A16" s="3">
        <v>2006</v>
      </c>
      <c r="B16" s="3" t="s">
        <v>3</v>
      </c>
      <c r="C16" s="3">
        <v>85</v>
      </c>
      <c r="D16" s="2">
        <f>IF(ISERROR(VLOOKUP(A16,Arssummor!$A$4:$E$13,2,FALSE)),"",VLOOKUP(A16,Arssummor!$A$4:$E$13,2,FALSE))</f>
        <v>2</v>
      </c>
      <c r="E16" s="11">
        <f>IF(ISERROR(Forsaljningsprognos!$E$3+Forsaljningsprognos!$E$4*Grunddata!D16),"",(Forsaljningsprognos!$E$3+Forsaljningsprognos!$E$4*Grunddata!D16)/12)</f>
        <v>94</v>
      </c>
      <c r="F16" s="7">
        <f>IF(ISERROR(VLOOKUP(B16,Sasongsindex!$A$4:$D$15,4,FALSE)),"",VLOOKUP(B16,Sasongsindex!$A$4:$D$15,4,FALSE))</f>
        <v>0.9574468085106383</v>
      </c>
      <c r="G16" s="6">
        <f t="shared" si="0"/>
        <v>90</v>
      </c>
      <c r="I16" s="19">
        <f t="shared" si="1"/>
        <v>-5</v>
      </c>
      <c r="J16" s="7">
        <f t="shared" si="2"/>
        <v>5</v>
      </c>
      <c r="K16" s="7">
        <f>SUM($J$4:J16)</f>
        <v>40.69326241134753</v>
      </c>
      <c r="L16" s="19">
        <f>SUM($I$4:I16)/K16</f>
        <v>-0.1474445557927741</v>
      </c>
    </row>
    <row r="17" spans="1:12" ht="15">
      <c r="A17" s="3">
        <v>2006</v>
      </c>
      <c r="B17" s="3" t="s">
        <v>4</v>
      </c>
      <c r="C17" s="3">
        <v>85</v>
      </c>
      <c r="D17" s="2">
        <f>IF(ISERROR(VLOOKUP(A17,Arssummor!$A$4:$E$13,2,FALSE)),"",VLOOKUP(A17,Arssummor!$A$4:$E$13,2,FALSE))</f>
        <v>2</v>
      </c>
      <c r="E17" s="11">
        <f>IF(ISERROR(Forsaljningsprognos!$E$3+Forsaljningsprognos!$E$4*Grunddata!D17),"",(Forsaljningsprognos!$E$3+Forsaljningsprognos!$E$4*Grunddata!D17)/12)</f>
        <v>94</v>
      </c>
      <c r="F17" s="7">
        <f>IF(ISERROR(VLOOKUP(B17,Sasongsindex!$A$4:$D$15,4,FALSE)),"",VLOOKUP(B17,Sasongsindex!$A$4:$D$15,4,FALSE))</f>
        <v>0.851063829787234</v>
      </c>
      <c r="G17" s="6">
        <f t="shared" si="0"/>
        <v>80</v>
      </c>
      <c r="I17" s="19">
        <f t="shared" si="1"/>
        <v>5</v>
      </c>
      <c r="J17" s="7">
        <f t="shared" si="2"/>
        <v>5</v>
      </c>
      <c r="K17" s="7">
        <f>SUM($J$4:J17)</f>
        <v>45.69326241134753</v>
      </c>
      <c r="L17" s="19">
        <f>SUM($I$4:I17)/K17</f>
        <v>-0.021885064607503</v>
      </c>
    </row>
    <row r="18" spans="1:12" ht="15">
      <c r="A18" s="3">
        <v>2006</v>
      </c>
      <c r="B18" s="3" t="s">
        <v>5</v>
      </c>
      <c r="C18" s="3">
        <v>93</v>
      </c>
      <c r="D18" s="2">
        <f>IF(ISERROR(VLOOKUP(A18,Arssummor!$A$4:$E$13,2,FALSE)),"",VLOOKUP(A18,Arssummor!$A$4:$E$13,2,FALSE))</f>
        <v>2</v>
      </c>
      <c r="E18" s="11">
        <f>IF(ISERROR(Forsaljningsprognos!$E$3+Forsaljningsprognos!$E$4*Grunddata!D18),"",(Forsaljningsprognos!$E$3+Forsaljningsprognos!$E$4*Grunddata!D18)/12)</f>
        <v>94</v>
      </c>
      <c r="F18" s="7">
        <f>IF(ISERROR(VLOOKUP(B18,Sasongsindex!$A$4:$D$15,4,FALSE)),"",VLOOKUP(B18,Sasongsindex!$A$4:$D$15,4,FALSE))</f>
        <v>0.9042553191489362</v>
      </c>
      <c r="G18" s="6">
        <f t="shared" si="0"/>
        <v>85</v>
      </c>
      <c r="I18" s="19">
        <f t="shared" si="1"/>
        <v>8</v>
      </c>
      <c r="J18" s="7">
        <f t="shared" si="2"/>
        <v>8</v>
      </c>
      <c r="K18" s="7">
        <f>SUM($J$4:J18)</f>
        <v>53.69326241134753</v>
      </c>
      <c r="L18" s="19">
        <f>SUM($I$4:I18)/K18</f>
        <v>0.13037017468546838</v>
      </c>
    </row>
    <row r="19" spans="1:12" ht="15">
      <c r="A19" s="3">
        <v>2006</v>
      </c>
      <c r="B19" s="3" t="s">
        <v>6</v>
      </c>
      <c r="C19" s="3">
        <v>95</v>
      </c>
      <c r="D19" s="2">
        <f>IF(ISERROR(VLOOKUP(A19,Arssummor!$A$4:$E$13,2,FALSE)),"",VLOOKUP(A19,Arssummor!$A$4:$E$13,2,FALSE))</f>
        <v>2</v>
      </c>
      <c r="E19" s="11">
        <f>IF(ISERROR(Forsaljningsprognos!$E$3+Forsaljningsprognos!$E$4*Grunddata!D19),"",(Forsaljningsprognos!$E$3+Forsaljningsprognos!$E$4*Grunddata!D19)/12)</f>
        <v>94</v>
      </c>
      <c r="F19" s="7">
        <f>IF(ISERROR(VLOOKUP(B19,Sasongsindex!$A$4:$D$15,4,FALSE)),"",VLOOKUP(B19,Sasongsindex!$A$4:$D$15,4,FALSE))</f>
        <v>1.0638297872340425</v>
      </c>
      <c r="G19" s="6">
        <f t="shared" si="0"/>
        <v>100</v>
      </c>
      <c r="I19" s="19">
        <f t="shared" si="1"/>
        <v>-5</v>
      </c>
      <c r="J19" s="7">
        <f t="shared" si="2"/>
        <v>5</v>
      </c>
      <c r="K19" s="7">
        <f>SUM($J$4:J19)</f>
        <v>58.69326241134753</v>
      </c>
      <c r="L19" s="19">
        <f>SUM($I$4:I19)/K19</f>
        <v>0.03407546143854152</v>
      </c>
    </row>
    <row r="20" spans="1:12" ht="15">
      <c r="A20" s="3">
        <v>2006</v>
      </c>
      <c r="B20" s="3" t="s">
        <v>7</v>
      </c>
      <c r="C20" s="3">
        <v>125</v>
      </c>
      <c r="D20" s="2">
        <f>IF(ISERROR(VLOOKUP(A20,Arssummor!$A$4:$E$13,2,FALSE)),"",VLOOKUP(A20,Arssummor!$A$4:$E$13,2,FALSE))</f>
        <v>2</v>
      </c>
      <c r="E20" s="11">
        <f>IF(ISERROR(Forsaljningsprognos!$E$3+Forsaljningsprognos!$E$4*Grunddata!D20),"",(Forsaljningsprognos!$E$3+Forsaljningsprognos!$E$4*Grunddata!D20)/12)</f>
        <v>94</v>
      </c>
      <c r="F20" s="7">
        <f>IF(ISERROR(VLOOKUP(B20,Sasongsindex!$A$4:$D$15,4,FALSE)),"",VLOOKUP(B20,Sasongsindex!$A$4:$D$15,4,FALSE))</f>
        <v>1.3085106382978724</v>
      </c>
      <c r="G20" s="6">
        <f t="shared" si="0"/>
        <v>123</v>
      </c>
      <c r="I20" s="19">
        <f t="shared" si="1"/>
        <v>2</v>
      </c>
      <c r="J20" s="7">
        <f t="shared" si="2"/>
        <v>2</v>
      </c>
      <c r="K20" s="7">
        <f>SUM($J$4:J20)</f>
        <v>60.69326241134753</v>
      </c>
      <c r="L20" s="19">
        <f>SUM($I$4:I20)/K20</f>
        <v>0.06590517367298764</v>
      </c>
    </row>
    <row r="21" spans="1:12" ht="15">
      <c r="A21" s="3">
        <v>2006</v>
      </c>
      <c r="B21" s="3" t="s">
        <v>8</v>
      </c>
      <c r="C21" s="3">
        <v>115</v>
      </c>
      <c r="D21" s="2">
        <f>IF(ISERROR(VLOOKUP(A21,Arssummor!$A$4:$E$13,2,FALSE)),"",VLOOKUP(A21,Arssummor!$A$4:$E$13,2,FALSE))</f>
        <v>2</v>
      </c>
      <c r="E21" s="11">
        <f>IF(ISERROR(Forsaljningsprognos!$E$3+Forsaljningsprognos!$E$4*Grunddata!D21),"",(Forsaljningsprognos!$E$3+Forsaljningsprognos!$E$4*Grunddata!D21)/12)</f>
        <v>94</v>
      </c>
      <c r="F21" s="7">
        <f>IF(ISERROR(VLOOKUP(B21,Sasongsindex!$A$4:$D$15,4,FALSE)),"",VLOOKUP(B21,Sasongsindex!$A$4:$D$15,4,FALSE))</f>
        <v>1.2234042553191489</v>
      </c>
      <c r="G21" s="6">
        <f t="shared" si="0"/>
        <v>115</v>
      </c>
      <c r="I21" s="19">
        <f t="shared" si="1"/>
        <v>0</v>
      </c>
      <c r="J21" s="7">
        <f t="shared" si="2"/>
        <v>0</v>
      </c>
      <c r="K21" s="7">
        <f>SUM($J$4:J21)</f>
        <v>60.69326241134753</v>
      </c>
      <c r="L21" s="19">
        <f>SUM($I$4:I21)/K21</f>
        <v>0.06590517367298764</v>
      </c>
    </row>
    <row r="22" spans="1:12" ht="15">
      <c r="A22" s="3">
        <v>2006</v>
      </c>
      <c r="B22" s="3" t="s">
        <v>9</v>
      </c>
      <c r="C22" s="3">
        <v>102</v>
      </c>
      <c r="D22" s="2">
        <f>IF(ISERROR(VLOOKUP(A22,Arssummor!$A$4:$E$13,2,FALSE)),"",VLOOKUP(A22,Arssummor!$A$4:$E$13,2,FALSE))</f>
        <v>2</v>
      </c>
      <c r="E22" s="11">
        <f>IF(ISERROR(Forsaljningsprognos!$E$3+Forsaljningsprognos!$E$4*Grunddata!D22),"",(Forsaljningsprognos!$E$3+Forsaljningsprognos!$E$4*Grunddata!D22)/12)</f>
        <v>94</v>
      </c>
      <c r="F22" s="7">
        <f>IF(ISERROR(VLOOKUP(B22,Sasongsindex!$A$4:$D$15,4,FALSE)),"",VLOOKUP(B22,Sasongsindex!$A$4:$D$15,4,FALSE))</f>
        <v>1.1170212765957446</v>
      </c>
      <c r="G22" s="6">
        <f t="shared" si="0"/>
        <v>104.99999999999999</v>
      </c>
      <c r="I22" s="19">
        <f t="shared" si="1"/>
        <v>-2.999999999999986</v>
      </c>
      <c r="J22" s="7">
        <f t="shared" si="2"/>
        <v>2.999999999999986</v>
      </c>
      <c r="K22" s="7">
        <f>SUM($J$4:J22)</f>
        <v>63.69326241134752</v>
      </c>
      <c r="L22" s="19">
        <f>SUM($I$4:I22)/K22</f>
        <v>0.015700247752137853</v>
      </c>
    </row>
    <row r="23" spans="1:12" ht="15">
      <c r="A23" s="3">
        <v>2006</v>
      </c>
      <c r="B23" s="3" t="s">
        <v>10</v>
      </c>
      <c r="C23" s="3">
        <v>102</v>
      </c>
      <c r="D23" s="2">
        <f>IF(ISERROR(VLOOKUP(A23,Arssummor!$A$4:$E$13,2,FALSE)),"",VLOOKUP(A23,Arssummor!$A$4:$E$13,2,FALSE))</f>
        <v>2</v>
      </c>
      <c r="E23" s="11">
        <f>IF(ISERROR(Forsaljningsprognos!$E$3+Forsaljningsprognos!$E$4*Grunddata!D23),"",(Forsaljningsprognos!$E$3+Forsaljningsprognos!$E$4*Grunddata!D23)/12)</f>
        <v>94</v>
      </c>
      <c r="F23" s="7">
        <f>IF(ISERROR(VLOOKUP(B23,Sasongsindex!$A$4:$D$15,4,FALSE)),"",VLOOKUP(B23,Sasongsindex!$A$4:$D$15,4,FALSE))</f>
        <v>1.0638297872340425</v>
      </c>
      <c r="G23" s="6">
        <f t="shared" si="0"/>
        <v>100</v>
      </c>
      <c r="I23" s="19">
        <f t="shared" si="1"/>
        <v>2</v>
      </c>
      <c r="J23" s="7">
        <f t="shared" si="2"/>
        <v>2</v>
      </c>
      <c r="K23" s="7">
        <f>SUM($J$4:J23)</f>
        <v>65.69326241134752</v>
      </c>
      <c r="L23" s="19">
        <f>SUM($I$4:I23)/K23</f>
        <v>0.045666783622575584</v>
      </c>
    </row>
    <row r="24" spans="1:12" ht="15">
      <c r="A24" s="3">
        <v>2006</v>
      </c>
      <c r="B24" s="3" t="s">
        <v>11</v>
      </c>
      <c r="C24" s="3">
        <v>90</v>
      </c>
      <c r="D24" s="2">
        <f>IF(ISERROR(VLOOKUP(A24,Arssummor!$A$4:$E$13,2,FALSE)),"",VLOOKUP(A24,Arssummor!$A$4:$E$13,2,FALSE))</f>
        <v>2</v>
      </c>
      <c r="E24" s="11">
        <f>IF(ISERROR(Forsaljningsprognos!$E$3+Forsaljningsprognos!$E$4*Grunddata!D24),"",(Forsaljningsprognos!$E$3+Forsaljningsprognos!$E$4*Grunddata!D24)/12)</f>
        <v>94</v>
      </c>
      <c r="F24" s="7">
        <f>IF(ISERROR(VLOOKUP(B24,Sasongsindex!$A$4:$D$15,4,FALSE)),"",VLOOKUP(B24,Sasongsindex!$A$4:$D$15,4,FALSE))</f>
        <v>0.9574468085106383</v>
      </c>
      <c r="G24" s="6">
        <f t="shared" si="0"/>
        <v>90</v>
      </c>
      <c r="I24" s="19">
        <f t="shared" si="1"/>
        <v>0</v>
      </c>
      <c r="J24" s="7">
        <f t="shared" si="2"/>
        <v>0</v>
      </c>
      <c r="K24" s="7">
        <f>SUM($J$4:J24)</f>
        <v>65.69326241134752</v>
      </c>
      <c r="L24" s="19">
        <f>SUM($I$4:I24)/K24</f>
        <v>0.045666783622575584</v>
      </c>
    </row>
    <row r="25" spans="1:12" ht="15">
      <c r="A25" s="3">
        <v>2006</v>
      </c>
      <c r="B25" s="3" t="s">
        <v>12</v>
      </c>
      <c r="C25" s="3">
        <v>78</v>
      </c>
      <c r="D25" s="2">
        <f>IF(ISERROR(VLOOKUP(A25,Arssummor!$A$4:$E$13,2,FALSE)),"",VLOOKUP(A25,Arssummor!$A$4:$E$13,2,FALSE))</f>
        <v>2</v>
      </c>
      <c r="E25" s="11">
        <f>IF(ISERROR(Forsaljningsprognos!$E$3+Forsaljningsprognos!$E$4*Grunddata!D25),"",(Forsaljningsprognos!$E$3+Forsaljningsprognos!$E$4*Grunddata!D25)/12)</f>
        <v>94</v>
      </c>
      <c r="F25" s="7">
        <f>IF(ISERROR(VLOOKUP(B25,Sasongsindex!$A$4:$D$15,4,FALSE)),"",VLOOKUP(B25,Sasongsindex!$A$4:$D$15,4,FALSE))</f>
        <v>0.851063829787234</v>
      </c>
      <c r="G25" s="6">
        <f t="shared" si="0"/>
        <v>80</v>
      </c>
      <c r="I25" s="19">
        <f t="shared" si="1"/>
        <v>-2</v>
      </c>
      <c r="J25" s="7">
        <f t="shared" si="2"/>
        <v>2</v>
      </c>
      <c r="K25" s="7">
        <f>SUM($J$4:J25)</f>
        <v>67.69326241134752</v>
      </c>
      <c r="L25" s="19">
        <f>SUM($I$4:I25)/K25</f>
        <v>0.01477251892401708</v>
      </c>
    </row>
    <row r="26" spans="1:12" ht="15">
      <c r="A26" s="3">
        <v>2006</v>
      </c>
      <c r="B26" s="3" t="s">
        <v>13</v>
      </c>
      <c r="C26" s="3">
        <v>82</v>
      </c>
      <c r="D26" s="2">
        <f>IF(ISERROR(VLOOKUP(A26,Arssummor!$A$4:$E$13,2,FALSE)),"",VLOOKUP(A26,Arssummor!$A$4:$E$13,2,FALSE))</f>
        <v>2</v>
      </c>
      <c r="E26" s="11">
        <f>IF(ISERROR(Forsaljningsprognos!$E$3+Forsaljningsprognos!$E$4*Grunddata!D26),"",(Forsaljningsprognos!$E$3+Forsaljningsprognos!$E$4*Grunddata!D26)/12)</f>
        <v>94</v>
      </c>
      <c r="F26" s="7">
        <f>IF(ISERROR(VLOOKUP(B26,Sasongsindex!$A$4:$D$15,4,FALSE)),"",VLOOKUP(B26,Sasongsindex!$A$4:$D$15,4,FALSE))</f>
        <v>0.851063829787234</v>
      </c>
      <c r="G26" s="6">
        <f t="shared" si="0"/>
        <v>80</v>
      </c>
      <c r="I26" s="19">
        <f t="shared" si="1"/>
        <v>2</v>
      </c>
      <c r="J26" s="7">
        <f t="shared" si="2"/>
        <v>2</v>
      </c>
      <c r="K26" s="7">
        <f>SUM($J$4:J26)</f>
        <v>69.69326241134752</v>
      </c>
      <c r="L26" s="19">
        <f>SUM($I$4:I26)/K26</f>
        <v>0.04304576792937767</v>
      </c>
    </row>
    <row r="27" spans="1:12" ht="15">
      <c r="A27" s="3">
        <v>2006</v>
      </c>
      <c r="B27" s="3" t="s">
        <v>14</v>
      </c>
      <c r="C27" s="3">
        <v>78</v>
      </c>
      <c r="D27" s="2">
        <f>IF(ISERROR(VLOOKUP(A27,Arssummor!$A$4:$E$13,2,FALSE)),"",VLOOKUP(A27,Arssummor!$A$4:$E$13,2,FALSE))</f>
        <v>2</v>
      </c>
      <c r="E27" s="11">
        <f>IF(ISERROR(Forsaljningsprognos!$E$3+Forsaljningsprognos!$E$4*Grunddata!D27),"",(Forsaljningsprognos!$E$3+Forsaljningsprognos!$E$4*Grunddata!D27)/12)</f>
        <v>94</v>
      </c>
      <c r="F27" s="7">
        <f>IF(ISERROR(VLOOKUP(B27,Sasongsindex!$A$4:$D$15,4,FALSE)),"",VLOOKUP(B27,Sasongsindex!$A$4:$D$15,4,FALSE))</f>
        <v>0.851063829787234</v>
      </c>
      <c r="G27" s="6">
        <f t="shared" si="0"/>
        <v>80</v>
      </c>
      <c r="I27" s="19">
        <f t="shared" si="1"/>
        <v>-2</v>
      </c>
      <c r="J27" s="7">
        <f t="shared" si="2"/>
        <v>2</v>
      </c>
      <c r="K27" s="7">
        <f>SUM($J$4:J27)</f>
        <v>71.69326241134752</v>
      </c>
      <c r="L27" s="19">
        <f>SUM($I$4:I27)/K27</f>
        <v>0.013948312105850083</v>
      </c>
    </row>
    <row r="28" spans="1:12" ht="15">
      <c r="A28" s="3">
        <v>2007</v>
      </c>
      <c r="B28" s="3" t="s">
        <v>3</v>
      </c>
      <c r="C28" s="3">
        <v>105</v>
      </c>
      <c r="D28" s="2">
        <f>IF(ISERROR(VLOOKUP(A28,Arssummor!$A$4:$E$13,2,FALSE)),"",VLOOKUP(A28,Arssummor!$A$4:$E$13,2,FALSE))</f>
        <v>3</v>
      </c>
      <c r="E28" s="11">
        <f>IF(ISERROR(Forsaljningsprognos!$E$3+Forsaljningsprognos!$E$4*Grunddata!D28),"",(Forsaljningsprognos!$E$3+Forsaljningsprognos!$E$4*Grunddata!D28)/12)</f>
        <v>100.41666666666667</v>
      </c>
      <c r="F28" s="7">
        <f>IF(ISERROR(VLOOKUP(B28,Sasongsindex!$A$4:$D$15,4,FALSE)),"",VLOOKUP(B28,Sasongsindex!$A$4:$D$15,4,FALSE))</f>
        <v>0.9574468085106383</v>
      </c>
      <c r="G28" s="6">
        <f t="shared" si="0"/>
        <v>96.14361702127661</v>
      </c>
      <c r="I28" s="19">
        <f t="shared" si="1"/>
        <v>8.856382978723389</v>
      </c>
      <c r="J28" s="7">
        <f t="shared" si="2"/>
        <v>8.856382978723389</v>
      </c>
      <c r="K28" s="7">
        <f>SUM($J$4:J28)</f>
        <v>80.5496453900709</v>
      </c>
      <c r="L28" s="19">
        <f>SUM($I$4:I28)/K28</f>
        <v>0.12236407660136563</v>
      </c>
    </row>
    <row r="29" spans="1:12" ht="15">
      <c r="A29" s="3">
        <v>2007</v>
      </c>
      <c r="B29" s="3" t="s">
        <v>4</v>
      </c>
      <c r="C29" s="3">
        <v>85</v>
      </c>
      <c r="D29" s="2">
        <f>IF(ISERROR(VLOOKUP(A29,Arssummor!$A$4:$E$13,2,FALSE)),"",VLOOKUP(A29,Arssummor!$A$4:$E$13,2,FALSE))</f>
        <v>3</v>
      </c>
      <c r="E29" s="11">
        <f>IF(ISERROR(Forsaljningsprognos!$E$3+Forsaljningsprognos!$E$4*Grunddata!D29),"",(Forsaljningsprognos!$E$3+Forsaljningsprognos!$E$4*Grunddata!D29)/12)</f>
        <v>100.41666666666667</v>
      </c>
      <c r="F29" s="7">
        <f>IF(ISERROR(VLOOKUP(B29,Sasongsindex!$A$4:$D$15,4,FALSE)),"",VLOOKUP(B29,Sasongsindex!$A$4:$D$15,4,FALSE))</f>
        <v>0.851063829787234</v>
      </c>
      <c r="G29" s="6">
        <f t="shared" si="0"/>
        <v>85.46099290780143</v>
      </c>
      <c r="I29" s="19">
        <f t="shared" si="1"/>
        <v>-0.4609929078014261</v>
      </c>
      <c r="J29" s="7">
        <f t="shared" si="2"/>
        <v>0.4609929078014261</v>
      </c>
      <c r="K29" s="7">
        <f>SUM($J$4:J29)</f>
        <v>81.01063829787233</v>
      </c>
      <c r="L29" s="19">
        <f>SUM($I$4:I29)/K29</f>
        <v>0.11597723790763921</v>
      </c>
    </row>
    <row r="30" spans="1:12" ht="15">
      <c r="A30" s="3">
        <v>2007</v>
      </c>
      <c r="B30" s="3" t="s">
        <v>5</v>
      </c>
      <c r="C30" s="3">
        <v>82</v>
      </c>
      <c r="D30" s="2">
        <f>IF(ISERROR(VLOOKUP(A30,Arssummor!$A$4:$E$13,2,FALSE)),"",VLOOKUP(A30,Arssummor!$A$4:$E$13,2,FALSE))</f>
        <v>3</v>
      </c>
      <c r="E30" s="11">
        <f>IF(ISERROR(Forsaljningsprognos!$E$3+Forsaljningsprognos!$E$4*Grunddata!D30),"",(Forsaljningsprognos!$E$3+Forsaljningsprognos!$E$4*Grunddata!D30)/12)</f>
        <v>100.41666666666667</v>
      </c>
      <c r="F30" s="7">
        <f>IF(ISERROR(VLOOKUP(B30,Sasongsindex!$A$4:$D$15,4,FALSE)),"",VLOOKUP(B30,Sasongsindex!$A$4:$D$15,4,FALSE))</f>
        <v>0.9042553191489362</v>
      </c>
      <c r="G30" s="6">
        <f t="shared" si="0"/>
        <v>90.80230496453902</v>
      </c>
      <c r="I30" s="19">
        <f t="shared" si="1"/>
        <v>-8.802304964539019</v>
      </c>
      <c r="J30" s="7">
        <f t="shared" si="2"/>
        <v>8.802304964539019</v>
      </c>
      <c r="K30" s="7">
        <f>SUM($J$4:J30)</f>
        <v>89.81294326241135</v>
      </c>
      <c r="L30" s="19">
        <f>SUM($I$4:I30)/K30</f>
        <v>0.006603559407358246</v>
      </c>
    </row>
    <row r="31" spans="1:12" ht="15">
      <c r="A31" s="3">
        <v>2007</v>
      </c>
      <c r="B31" s="3" t="s">
        <v>6</v>
      </c>
      <c r="C31" s="3">
        <v>115</v>
      </c>
      <c r="D31" s="2">
        <f>IF(ISERROR(VLOOKUP(A31,Arssummor!$A$4:$E$13,2,FALSE)),"",VLOOKUP(A31,Arssummor!$A$4:$E$13,2,FALSE))</f>
        <v>3</v>
      </c>
      <c r="E31" s="11">
        <f>IF(ISERROR(Forsaljningsprognos!$E$3+Forsaljningsprognos!$E$4*Grunddata!D31),"",(Forsaljningsprognos!$E$3+Forsaljningsprognos!$E$4*Grunddata!D31)/12)</f>
        <v>100.41666666666667</v>
      </c>
      <c r="F31" s="7">
        <f>IF(ISERROR(VLOOKUP(B31,Sasongsindex!$A$4:$D$15,4,FALSE)),"",VLOOKUP(B31,Sasongsindex!$A$4:$D$15,4,FALSE))</f>
        <v>1.0638297872340425</v>
      </c>
      <c r="G31" s="6">
        <f t="shared" si="0"/>
        <v>106.82624113475178</v>
      </c>
      <c r="I31" s="19">
        <f t="shared" si="1"/>
        <v>8.173758865248217</v>
      </c>
      <c r="J31" s="7">
        <f t="shared" si="2"/>
        <v>8.173758865248217</v>
      </c>
      <c r="K31" s="7">
        <f>SUM($J$4:J31)</f>
        <v>97.98670212765957</v>
      </c>
      <c r="L31" s="19">
        <f>SUM($I$4:I31)/K31</f>
        <v>0.08946973192555842</v>
      </c>
    </row>
    <row r="32" spans="1:12" ht="15">
      <c r="A32" s="3">
        <v>2007</v>
      </c>
      <c r="B32" s="3" t="s">
        <v>7</v>
      </c>
      <c r="C32" s="3">
        <v>131</v>
      </c>
      <c r="D32" s="2">
        <f>IF(ISERROR(VLOOKUP(A32,Arssummor!$A$4:$E$13,2,FALSE)),"",VLOOKUP(A32,Arssummor!$A$4:$E$13,2,FALSE))</f>
        <v>3</v>
      </c>
      <c r="E32" s="11">
        <f>IF(ISERROR(Forsaljningsprognos!$E$3+Forsaljningsprognos!$E$4*Grunddata!D32),"",(Forsaljningsprognos!$E$3+Forsaljningsprognos!$E$4*Grunddata!D32)/12)</f>
        <v>100.41666666666667</v>
      </c>
      <c r="F32" s="7">
        <f>IF(ISERROR(VLOOKUP(B32,Sasongsindex!$A$4:$D$15,4,FALSE)),"",VLOOKUP(B32,Sasongsindex!$A$4:$D$15,4,FALSE))</f>
        <v>1.3085106382978724</v>
      </c>
      <c r="G32" s="6">
        <f t="shared" si="0"/>
        <v>131.3962765957447</v>
      </c>
      <c r="I32" s="19">
        <f t="shared" si="1"/>
        <v>-0.39627659574469476</v>
      </c>
      <c r="J32" s="7">
        <f t="shared" si="2"/>
        <v>0.39627659574469476</v>
      </c>
      <c r="K32" s="7">
        <f>SUM($J$4:J32)</f>
        <v>98.38297872340426</v>
      </c>
      <c r="L32" s="19">
        <f>SUM($I$4:I32)/K32</f>
        <v>0.08508145905421019</v>
      </c>
    </row>
    <row r="33" spans="1:12" ht="15">
      <c r="A33" s="3">
        <v>2007</v>
      </c>
      <c r="B33" s="3" t="s">
        <v>8</v>
      </c>
      <c r="C33" s="3">
        <v>120</v>
      </c>
      <c r="D33" s="2">
        <f>IF(ISERROR(VLOOKUP(A33,Arssummor!$A$4:$E$13,2,FALSE)),"",VLOOKUP(A33,Arssummor!$A$4:$E$13,2,FALSE))</f>
        <v>3</v>
      </c>
      <c r="E33" s="11">
        <f>IF(ISERROR(Forsaljningsprognos!$E$3+Forsaljningsprognos!$E$4*Grunddata!D33),"",(Forsaljningsprognos!$E$3+Forsaljningsprognos!$E$4*Grunddata!D33)/12)</f>
        <v>100.41666666666667</v>
      </c>
      <c r="F33" s="7">
        <f>IF(ISERROR(VLOOKUP(B33,Sasongsindex!$A$4:$D$15,4,FALSE)),"",VLOOKUP(B33,Sasongsindex!$A$4:$D$15,4,FALSE))</f>
        <v>1.2234042553191489</v>
      </c>
      <c r="G33" s="6">
        <f t="shared" si="0"/>
        <v>122.85017730496453</v>
      </c>
      <c r="I33" s="19">
        <f t="shared" si="1"/>
        <v>-2.8501773049645323</v>
      </c>
      <c r="J33" s="7">
        <f t="shared" si="2"/>
        <v>2.8501773049645323</v>
      </c>
      <c r="K33" s="7">
        <f>SUM($J$4:J33)</f>
        <v>101.2331560283688</v>
      </c>
      <c r="L33" s="19">
        <f>SUM($I$4:I33)/K33</f>
        <v>0.05453144293333133</v>
      </c>
    </row>
    <row r="34" spans="1:12" ht="15">
      <c r="A34" s="3">
        <v>2007</v>
      </c>
      <c r="B34" s="3" t="s">
        <v>9</v>
      </c>
      <c r="C34" s="3">
        <v>113</v>
      </c>
      <c r="D34" s="2">
        <f>IF(ISERROR(VLOOKUP(A34,Arssummor!$A$4:$E$13,2,FALSE)),"",VLOOKUP(A34,Arssummor!$A$4:$E$13,2,FALSE))</f>
        <v>3</v>
      </c>
      <c r="E34" s="11">
        <f>IF(ISERROR(Forsaljningsprognos!$E$3+Forsaljningsprognos!$E$4*Grunddata!D34),"",(Forsaljningsprognos!$E$3+Forsaljningsprognos!$E$4*Grunddata!D34)/12)</f>
        <v>100.41666666666667</v>
      </c>
      <c r="F34" s="7">
        <f>IF(ISERROR(VLOOKUP(B34,Sasongsindex!$A$4:$D$15,4,FALSE)),"",VLOOKUP(B34,Sasongsindex!$A$4:$D$15,4,FALSE))</f>
        <v>1.1170212765957446</v>
      </c>
      <c r="G34" s="6">
        <f t="shared" si="0"/>
        <v>112.16755319148936</v>
      </c>
      <c r="I34" s="19">
        <f t="shared" si="1"/>
        <v>0.8324468085106389</v>
      </c>
      <c r="J34" s="7">
        <f t="shared" si="2"/>
        <v>0.8324468085106389</v>
      </c>
      <c r="K34" s="7">
        <f>SUM($J$4:J34)</f>
        <v>102.06560283687944</v>
      </c>
      <c r="L34" s="19">
        <f>SUM($I$4:I34)/K34</f>
        <v>0.062242682185356016</v>
      </c>
    </row>
    <row r="35" spans="1:12" ht="15">
      <c r="A35" s="3">
        <v>2007</v>
      </c>
      <c r="B35" s="3" t="s">
        <v>10</v>
      </c>
      <c r="C35" s="3">
        <v>110</v>
      </c>
      <c r="D35" s="2">
        <f>IF(ISERROR(VLOOKUP(A35,Arssummor!$A$4:$E$13,2,FALSE)),"",VLOOKUP(A35,Arssummor!$A$4:$E$13,2,FALSE))</f>
        <v>3</v>
      </c>
      <c r="E35" s="11">
        <f>IF(ISERROR(Forsaljningsprognos!$E$3+Forsaljningsprognos!$E$4*Grunddata!D35),"",(Forsaljningsprognos!$E$3+Forsaljningsprognos!$E$4*Grunddata!D35)/12)</f>
        <v>100.41666666666667</v>
      </c>
      <c r="F35" s="7">
        <f>IF(ISERROR(VLOOKUP(B35,Sasongsindex!$A$4:$D$15,4,FALSE)),"",VLOOKUP(B35,Sasongsindex!$A$4:$D$15,4,FALSE))</f>
        <v>1.0638297872340425</v>
      </c>
      <c r="G35" s="6">
        <f t="shared" si="0"/>
        <v>106.82624113475178</v>
      </c>
      <c r="I35" s="19">
        <f t="shared" si="1"/>
        <v>3.1737588652482174</v>
      </c>
      <c r="J35" s="7">
        <f t="shared" si="2"/>
        <v>3.1737588652482174</v>
      </c>
      <c r="K35" s="7">
        <f>SUM($J$4:J35)</f>
        <v>105.23936170212765</v>
      </c>
      <c r="L35" s="19">
        <f>SUM($I$4:I35)/K35</f>
        <v>0.09052312357846877</v>
      </c>
    </row>
    <row r="36" spans="1:12" ht="15">
      <c r="A36" s="3">
        <v>2007</v>
      </c>
      <c r="B36" s="3" t="s">
        <v>11</v>
      </c>
      <c r="C36" s="3">
        <v>95</v>
      </c>
      <c r="D36" s="2">
        <f>IF(ISERROR(VLOOKUP(A36,Arssummor!$A$4:$E$13,2,FALSE)),"",VLOOKUP(A36,Arssummor!$A$4:$E$13,2,FALSE))</f>
        <v>3</v>
      </c>
      <c r="E36" s="11">
        <f>IF(ISERROR(Forsaljningsprognos!$E$3+Forsaljningsprognos!$E$4*Grunddata!D36),"",(Forsaljningsprognos!$E$3+Forsaljningsprognos!$E$4*Grunddata!D36)/12)</f>
        <v>100.41666666666667</v>
      </c>
      <c r="F36" s="7">
        <f>IF(ISERROR(VLOOKUP(B36,Sasongsindex!$A$4:$D$15,4,FALSE)),"",VLOOKUP(B36,Sasongsindex!$A$4:$D$15,4,FALSE))</f>
        <v>0.9574468085106383</v>
      </c>
      <c r="G36" s="6">
        <f t="shared" si="0"/>
        <v>96.14361702127661</v>
      </c>
      <c r="I36" s="19">
        <f t="shared" si="1"/>
        <v>-1.1436170212766115</v>
      </c>
      <c r="J36" s="7">
        <f t="shared" si="2"/>
        <v>1.1436170212766115</v>
      </c>
      <c r="K36" s="7">
        <f>SUM($J$4:J36)</f>
        <v>106.38297872340426</v>
      </c>
      <c r="L36" s="19">
        <f>SUM($I$4:I36)/K36</f>
        <v>0.07880000000000008</v>
      </c>
    </row>
    <row r="37" spans="1:12" ht="15">
      <c r="A37" s="3">
        <v>2007</v>
      </c>
      <c r="B37" s="3" t="s">
        <v>12</v>
      </c>
      <c r="C37" s="3">
        <v>85</v>
      </c>
      <c r="D37" s="2">
        <f>IF(ISERROR(VLOOKUP(A37,Arssummor!$A$4:$E$13,2,FALSE)),"",VLOOKUP(A37,Arssummor!$A$4:$E$13,2,FALSE))</f>
        <v>3</v>
      </c>
      <c r="E37" s="11">
        <f>IF(ISERROR(Forsaljningsprognos!$E$3+Forsaljningsprognos!$E$4*Grunddata!D37),"",(Forsaljningsprognos!$E$3+Forsaljningsprognos!$E$4*Grunddata!D37)/12)</f>
        <v>100.41666666666667</v>
      </c>
      <c r="F37" s="7">
        <f>IF(ISERROR(VLOOKUP(B37,Sasongsindex!$A$4:$D$15,4,FALSE)),"",VLOOKUP(B37,Sasongsindex!$A$4:$D$15,4,FALSE))</f>
        <v>0.851063829787234</v>
      </c>
      <c r="G37" s="6">
        <f t="shared" si="0"/>
        <v>85.46099290780143</v>
      </c>
      <c r="I37" s="19">
        <f t="shared" si="1"/>
        <v>-0.4609929078014261</v>
      </c>
      <c r="J37" s="7">
        <f t="shared" si="2"/>
        <v>0.4609929078014261</v>
      </c>
      <c r="K37" s="7">
        <f>SUM($J$4:J37)</f>
        <v>106.84397163120569</v>
      </c>
      <c r="L37" s="19">
        <f>SUM($I$4:I37)/K37</f>
        <v>0.07414537006306007</v>
      </c>
    </row>
    <row r="38" spans="1:12" ht="15">
      <c r="A38" s="3">
        <v>2007</v>
      </c>
      <c r="B38" s="3" t="s">
        <v>13</v>
      </c>
      <c r="C38" s="3">
        <v>83</v>
      </c>
      <c r="D38" s="2">
        <f>IF(ISERROR(VLOOKUP(A38,Arssummor!$A$4:$E$13,2,FALSE)),"",VLOOKUP(A38,Arssummor!$A$4:$E$13,2,FALSE))</f>
        <v>3</v>
      </c>
      <c r="E38" s="11">
        <f>IF(ISERROR(Forsaljningsprognos!$E$3+Forsaljningsprognos!$E$4*Grunddata!D38),"",(Forsaljningsprognos!$E$3+Forsaljningsprognos!$E$4*Grunddata!D38)/12)</f>
        <v>100.41666666666667</v>
      </c>
      <c r="F38" s="7">
        <f>IF(ISERROR(VLOOKUP(B38,Sasongsindex!$A$4:$D$15,4,FALSE)),"",VLOOKUP(B38,Sasongsindex!$A$4:$D$15,4,FALSE))</f>
        <v>0.851063829787234</v>
      </c>
      <c r="G38" s="6">
        <f t="shared" si="0"/>
        <v>85.46099290780143</v>
      </c>
      <c r="I38" s="19">
        <f t="shared" si="1"/>
        <v>-2.460992907801426</v>
      </c>
      <c r="J38" s="7">
        <f t="shared" si="2"/>
        <v>2.460992907801426</v>
      </c>
      <c r="K38" s="7">
        <f>SUM($J$4:J38)</f>
        <v>109.30496453900712</v>
      </c>
      <c r="L38" s="19">
        <f>SUM($I$4:I38)/K38</f>
        <v>0.04996106929665189</v>
      </c>
    </row>
    <row r="39" spans="1:12" ht="15">
      <c r="A39" s="3">
        <v>2007</v>
      </c>
      <c r="B39" s="3" t="s">
        <v>14</v>
      </c>
      <c r="C39" s="3">
        <v>80</v>
      </c>
      <c r="D39" s="2">
        <f>IF(ISERROR(VLOOKUP(A39,Arssummor!$A$4:$E$13,2,FALSE)),"",VLOOKUP(A39,Arssummor!$A$4:$E$13,2,FALSE))</f>
        <v>3</v>
      </c>
      <c r="E39" s="11">
        <f>IF(ISERROR(Forsaljningsprognos!$E$3+Forsaljningsprognos!$E$4*Grunddata!D39),"",(Forsaljningsprognos!$E$3+Forsaljningsprognos!$E$4*Grunddata!D39)/12)</f>
        <v>100.41666666666667</v>
      </c>
      <c r="F39" s="7">
        <f>IF(ISERROR(VLOOKUP(B39,Sasongsindex!$A$4:$D$15,4,FALSE)),"",VLOOKUP(B39,Sasongsindex!$A$4:$D$15,4,FALSE))</f>
        <v>0.851063829787234</v>
      </c>
      <c r="G39" s="6">
        <f t="shared" si="0"/>
        <v>85.46099290780143</v>
      </c>
      <c r="I39" s="19">
        <f t="shared" si="1"/>
        <v>-5.460992907801426</v>
      </c>
      <c r="J39" s="7">
        <f t="shared" si="2"/>
        <v>5.460992907801426</v>
      </c>
      <c r="K39" s="7">
        <f>SUM($J$4:J39)</f>
        <v>114.76595744680854</v>
      </c>
      <c r="L39" s="19">
        <f>SUM($I$4:I39)/K39</f>
        <v>-1.2382465176390322E-16</v>
      </c>
    </row>
    <row r="40" spans="1:12" ht="15">
      <c r="A40" s="3"/>
      <c r="B40" s="3"/>
      <c r="C40" s="3"/>
      <c r="D40" s="2">
        <f>IF(ISERROR(VLOOKUP(A40,Arssummor!$A$4:$E$13,2,FALSE)),"",VLOOKUP(A40,Arssummor!$A$4:$E$13,2,FALSE))</f>
      </c>
      <c r="E40" s="11">
        <f>IF(ISERROR(Forsaljningsprognos!$E$3+Forsaljningsprognos!$E$4*Grunddata!D40),"",(Forsaljningsprognos!$E$3+Forsaljningsprognos!$E$4*Grunddata!D40)/12)</f>
      </c>
      <c r="F40" s="7">
        <f>IF(ISERROR(VLOOKUP(B40,Sasongsindex!$A$4:$D$15,4,FALSE)),"",VLOOKUP(B40,Sasongsindex!$A$4:$D$15,4,FALSE))</f>
      </c>
      <c r="G40" s="6">
        <f t="shared" si="0"/>
      </c>
      <c r="I40" s="19">
        <f t="shared" si="1"/>
        <v>0</v>
      </c>
      <c r="J40" s="7">
        <f t="shared" si="2"/>
        <v>0</v>
      </c>
      <c r="K40" s="7">
        <f>SUM($J$4:J40)</f>
        <v>114.76595744680854</v>
      </c>
      <c r="L40" s="19">
        <f>SUM($I$4:I40)/K40</f>
        <v>-1.2382465176390322E-16</v>
      </c>
    </row>
    <row r="41" spans="1:12" ht="15">
      <c r="A41" s="3"/>
      <c r="B41" s="3"/>
      <c r="C41" s="3"/>
      <c r="D41" s="2">
        <f>IF(ISERROR(VLOOKUP(A41,Arssummor!$A$4:$E$13,2,FALSE)),"",VLOOKUP(A41,Arssummor!$A$4:$E$13,2,FALSE))</f>
      </c>
      <c r="E41" s="11">
        <f>IF(ISERROR(Forsaljningsprognos!$E$3+Forsaljningsprognos!$E$4*Grunddata!D41),"",(Forsaljningsprognos!$E$3+Forsaljningsprognos!$E$4*Grunddata!D41)/12)</f>
      </c>
      <c r="F41" s="7">
        <f>IF(ISERROR(VLOOKUP(B41,Sasongsindex!$A$4:$D$15,4,FALSE)),"",VLOOKUP(B41,Sasongsindex!$A$4:$D$15,4,FALSE))</f>
      </c>
      <c r="G41" s="6">
        <f t="shared" si="0"/>
      </c>
      <c r="I41" s="19">
        <f t="shared" si="1"/>
        <v>0</v>
      </c>
      <c r="J41" s="7">
        <f t="shared" si="2"/>
        <v>0</v>
      </c>
      <c r="K41" s="7">
        <f>SUM($J$4:J41)</f>
        <v>114.76595744680854</v>
      </c>
      <c r="L41" s="19">
        <f>SUM($I$4:I41)/K41</f>
        <v>-1.2382465176390322E-16</v>
      </c>
    </row>
    <row r="42" spans="1:12" ht="15">
      <c r="A42" s="3"/>
      <c r="B42" s="3"/>
      <c r="C42" s="3"/>
      <c r="D42" s="2">
        <f>IF(ISERROR(VLOOKUP(A42,Arssummor!$A$4:$E$13,2,FALSE)),"",VLOOKUP(A42,Arssummor!$A$4:$E$13,2,FALSE))</f>
      </c>
      <c r="E42" s="11">
        <f>IF(ISERROR(Forsaljningsprognos!$E$3+Forsaljningsprognos!$E$4*Grunddata!D42),"",(Forsaljningsprognos!$E$3+Forsaljningsprognos!$E$4*Grunddata!D42)/12)</f>
      </c>
      <c r="F42" s="7">
        <f>IF(ISERROR(VLOOKUP(B42,Sasongsindex!$A$4:$D$15,4,FALSE)),"",VLOOKUP(B42,Sasongsindex!$A$4:$D$15,4,FALSE))</f>
      </c>
      <c r="G42" s="6">
        <f t="shared" si="0"/>
      </c>
      <c r="I42" s="19">
        <f t="shared" si="1"/>
        <v>0</v>
      </c>
      <c r="J42" s="7">
        <f t="shared" si="2"/>
        <v>0</v>
      </c>
      <c r="K42" s="7">
        <f>SUM($J$4:J42)</f>
        <v>114.76595744680854</v>
      </c>
      <c r="L42" s="19">
        <f>SUM($I$4:I42)/K42</f>
        <v>-1.2382465176390322E-16</v>
      </c>
    </row>
    <row r="43" spans="1:12" ht="15">
      <c r="A43" s="3"/>
      <c r="B43" s="3"/>
      <c r="C43" s="3"/>
      <c r="D43" s="2">
        <f>IF(ISERROR(VLOOKUP(A43,Arssummor!$A$4:$E$13,2,FALSE)),"",VLOOKUP(A43,Arssummor!$A$4:$E$13,2,FALSE))</f>
      </c>
      <c r="E43" s="11">
        <f>IF(ISERROR(Forsaljningsprognos!$E$3+Forsaljningsprognos!$E$4*Grunddata!D43),"",(Forsaljningsprognos!$E$3+Forsaljningsprognos!$E$4*Grunddata!D43)/12)</f>
      </c>
      <c r="F43" s="7">
        <f>IF(ISERROR(VLOOKUP(B43,Sasongsindex!$A$4:$D$15,4,FALSE)),"",VLOOKUP(B43,Sasongsindex!$A$4:$D$15,4,FALSE))</f>
      </c>
      <c r="G43" s="6">
        <f t="shared" si="0"/>
      </c>
      <c r="I43" s="19">
        <f t="shared" si="1"/>
        <v>0</v>
      </c>
      <c r="J43" s="7">
        <f t="shared" si="2"/>
        <v>0</v>
      </c>
      <c r="K43" s="7">
        <f>SUM($J$4:J43)</f>
        <v>114.76595744680854</v>
      </c>
      <c r="L43" s="19">
        <f>SUM($I$4:I43)/K43</f>
        <v>-1.2382465176390322E-16</v>
      </c>
    </row>
    <row r="44" spans="1:12" ht="15">
      <c r="A44" s="3"/>
      <c r="B44" s="3"/>
      <c r="C44" s="3"/>
      <c r="D44" s="2">
        <f>IF(ISERROR(VLOOKUP(A44,Arssummor!$A$4:$E$13,2,FALSE)),"",VLOOKUP(A44,Arssummor!$A$4:$E$13,2,FALSE))</f>
      </c>
      <c r="E44" s="11">
        <f>IF(ISERROR(Forsaljningsprognos!$E$3+Forsaljningsprognos!$E$4*Grunddata!D44),"",(Forsaljningsprognos!$E$3+Forsaljningsprognos!$E$4*Grunddata!D44)/12)</f>
      </c>
      <c r="F44" s="7">
        <f>IF(ISERROR(VLOOKUP(B44,Sasongsindex!$A$4:$D$15,4,FALSE)),"",VLOOKUP(B44,Sasongsindex!$A$4:$D$15,4,FALSE))</f>
      </c>
      <c r="G44" s="6">
        <f t="shared" si="0"/>
      </c>
      <c r="I44" s="19">
        <f t="shared" si="1"/>
        <v>0</v>
      </c>
      <c r="J44" s="7">
        <f t="shared" si="2"/>
        <v>0</v>
      </c>
      <c r="K44" s="7">
        <f>SUM($J$4:J44)</f>
        <v>114.76595744680854</v>
      </c>
      <c r="L44" s="19">
        <f>SUM($I$4:I44)/K44</f>
        <v>-1.2382465176390322E-16</v>
      </c>
    </row>
    <row r="45" spans="1:12" ht="15">
      <c r="A45" s="3"/>
      <c r="B45" s="3"/>
      <c r="C45" s="3"/>
      <c r="D45" s="2">
        <f>IF(ISERROR(VLOOKUP(A45,Arssummor!$A$4:$E$13,2,FALSE)),"",VLOOKUP(A45,Arssummor!$A$4:$E$13,2,FALSE))</f>
      </c>
      <c r="E45" s="11">
        <f>IF(ISERROR(Forsaljningsprognos!$E$3+Forsaljningsprognos!$E$4*Grunddata!D45),"",(Forsaljningsprognos!$E$3+Forsaljningsprognos!$E$4*Grunddata!D45)/12)</f>
      </c>
      <c r="F45" s="7">
        <f>IF(ISERROR(VLOOKUP(B45,Sasongsindex!$A$4:$D$15,4,FALSE)),"",VLOOKUP(B45,Sasongsindex!$A$4:$D$15,4,FALSE))</f>
      </c>
      <c r="G45" s="6">
        <f t="shared" si="0"/>
      </c>
      <c r="I45" s="19">
        <f t="shared" si="1"/>
        <v>0</v>
      </c>
      <c r="J45" s="7">
        <f t="shared" si="2"/>
        <v>0</v>
      </c>
      <c r="K45" s="7">
        <f>SUM($J$4:J45)</f>
        <v>114.76595744680854</v>
      </c>
      <c r="L45" s="19">
        <f>SUM($I$4:I45)/K45</f>
        <v>-1.2382465176390322E-16</v>
      </c>
    </row>
    <row r="46" spans="1:12" ht="15">
      <c r="A46" s="3"/>
      <c r="B46" s="3"/>
      <c r="C46" s="3"/>
      <c r="D46" s="2">
        <f>IF(ISERROR(VLOOKUP(A46,Arssummor!$A$4:$E$13,2,FALSE)),"",VLOOKUP(A46,Arssummor!$A$4:$E$13,2,FALSE))</f>
      </c>
      <c r="E46" s="11">
        <f>IF(ISERROR(Forsaljningsprognos!$E$3+Forsaljningsprognos!$E$4*Grunddata!D46),"",(Forsaljningsprognos!$E$3+Forsaljningsprognos!$E$4*Grunddata!D46)/12)</f>
      </c>
      <c r="F46" s="7">
        <f>IF(ISERROR(VLOOKUP(B46,Sasongsindex!$A$4:$D$15,4,FALSE)),"",VLOOKUP(B46,Sasongsindex!$A$4:$D$15,4,FALSE))</f>
      </c>
      <c r="G46" s="6">
        <f t="shared" si="0"/>
      </c>
      <c r="I46" s="19">
        <f t="shared" si="1"/>
        <v>0</v>
      </c>
      <c r="J46" s="7">
        <f t="shared" si="2"/>
        <v>0</v>
      </c>
      <c r="K46" s="7">
        <f>SUM($J$4:J46)</f>
        <v>114.76595744680854</v>
      </c>
      <c r="L46" s="19">
        <f>SUM($I$4:I46)/K46</f>
        <v>-1.2382465176390322E-16</v>
      </c>
    </row>
    <row r="47" spans="1:12" ht="15">
      <c r="A47" s="3"/>
      <c r="B47" s="3"/>
      <c r="C47" s="3"/>
      <c r="D47" s="2">
        <f>IF(ISERROR(VLOOKUP(A47,Arssummor!$A$4:$E$13,2,FALSE)),"",VLOOKUP(A47,Arssummor!$A$4:$E$13,2,FALSE))</f>
      </c>
      <c r="E47" s="11">
        <f>IF(ISERROR(Forsaljningsprognos!$E$3+Forsaljningsprognos!$E$4*Grunddata!D47),"",(Forsaljningsprognos!$E$3+Forsaljningsprognos!$E$4*Grunddata!D47)/12)</f>
      </c>
      <c r="F47" s="7">
        <f>IF(ISERROR(VLOOKUP(B47,Sasongsindex!$A$4:$D$15,4,FALSE)),"",VLOOKUP(B47,Sasongsindex!$A$4:$D$15,4,FALSE))</f>
      </c>
      <c r="G47" s="6">
        <f t="shared" si="0"/>
      </c>
      <c r="I47" s="19">
        <f t="shared" si="1"/>
        <v>0</v>
      </c>
      <c r="J47" s="7">
        <f t="shared" si="2"/>
        <v>0</v>
      </c>
      <c r="K47" s="7">
        <f>SUM($J$4:J47)</f>
        <v>114.76595744680854</v>
      </c>
      <c r="L47" s="19">
        <f>SUM($I$4:I47)/K47</f>
        <v>-1.2382465176390322E-16</v>
      </c>
    </row>
    <row r="48" spans="1:12" ht="15">
      <c r="A48" s="3"/>
      <c r="B48" s="3"/>
      <c r="C48" s="3"/>
      <c r="D48" s="2">
        <f>IF(ISERROR(VLOOKUP(A48,Arssummor!$A$4:$E$13,2,FALSE)),"",VLOOKUP(A48,Arssummor!$A$4:$E$13,2,FALSE))</f>
      </c>
      <c r="E48" s="11">
        <f>IF(ISERROR(Forsaljningsprognos!$E$3+Forsaljningsprognos!$E$4*Grunddata!D48),"",(Forsaljningsprognos!$E$3+Forsaljningsprognos!$E$4*Grunddata!D48)/12)</f>
      </c>
      <c r="F48" s="7">
        <f>IF(ISERROR(VLOOKUP(B48,Sasongsindex!$A$4:$D$15,4,FALSE)),"",VLOOKUP(B48,Sasongsindex!$A$4:$D$15,4,FALSE))</f>
      </c>
      <c r="G48" s="6">
        <f t="shared" si="0"/>
      </c>
      <c r="I48" s="19">
        <f t="shared" si="1"/>
        <v>0</v>
      </c>
      <c r="J48" s="7">
        <f t="shared" si="2"/>
        <v>0</v>
      </c>
      <c r="K48" s="7">
        <f>SUM($J$4:J48)</f>
        <v>114.76595744680854</v>
      </c>
      <c r="L48" s="19">
        <f>SUM($I$4:I48)/K48</f>
        <v>-1.2382465176390322E-16</v>
      </c>
    </row>
    <row r="49" spans="1:12" ht="15">
      <c r="A49" s="3"/>
      <c r="B49" s="3"/>
      <c r="C49" s="3"/>
      <c r="D49" s="2">
        <f>IF(ISERROR(VLOOKUP(A49,Arssummor!$A$4:$E$13,2,FALSE)),"",VLOOKUP(A49,Arssummor!$A$4:$E$13,2,FALSE))</f>
      </c>
      <c r="E49" s="11">
        <f>IF(ISERROR(Forsaljningsprognos!$E$3+Forsaljningsprognos!$E$4*Grunddata!D49),"",(Forsaljningsprognos!$E$3+Forsaljningsprognos!$E$4*Grunddata!D49)/12)</f>
      </c>
      <c r="F49" s="7">
        <f>IF(ISERROR(VLOOKUP(B49,Sasongsindex!$A$4:$D$15,4,FALSE)),"",VLOOKUP(B49,Sasongsindex!$A$4:$D$15,4,FALSE))</f>
      </c>
      <c r="G49" s="6">
        <f t="shared" si="0"/>
      </c>
      <c r="I49" s="19">
        <f t="shared" si="1"/>
        <v>0</v>
      </c>
      <c r="J49" s="7">
        <f t="shared" si="2"/>
        <v>0</v>
      </c>
      <c r="K49" s="7">
        <f>SUM($J$4:J49)</f>
        <v>114.76595744680854</v>
      </c>
      <c r="L49" s="19">
        <f>SUM($I$4:I49)/K49</f>
        <v>-1.2382465176390322E-16</v>
      </c>
    </row>
    <row r="50" spans="1:12" ht="15">
      <c r="A50" s="3"/>
      <c r="B50" s="3"/>
      <c r="C50" s="3"/>
      <c r="D50" s="2">
        <f>IF(ISERROR(VLOOKUP(A50,Arssummor!$A$4:$E$13,2,FALSE)),"",VLOOKUP(A50,Arssummor!$A$4:$E$13,2,FALSE))</f>
      </c>
      <c r="E50" s="11">
        <f>IF(ISERROR(Forsaljningsprognos!$E$3+Forsaljningsprognos!$E$4*Grunddata!D50),"",(Forsaljningsprognos!$E$3+Forsaljningsprognos!$E$4*Grunddata!D50)/12)</f>
      </c>
      <c r="F50" s="7">
        <f>IF(ISERROR(VLOOKUP(B50,Sasongsindex!$A$4:$D$15,4,FALSE)),"",VLOOKUP(B50,Sasongsindex!$A$4:$D$15,4,FALSE))</f>
      </c>
      <c r="G50" s="6">
        <f t="shared" si="0"/>
      </c>
      <c r="I50" s="19">
        <f t="shared" si="1"/>
        <v>0</v>
      </c>
      <c r="J50" s="7">
        <f t="shared" si="2"/>
        <v>0</v>
      </c>
      <c r="K50" s="7">
        <f>SUM($J$4:J50)</f>
        <v>114.76595744680854</v>
      </c>
      <c r="L50" s="19">
        <f>SUM($I$4:I50)/K50</f>
        <v>-1.2382465176390322E-16</v>
      </c>
    </row>
    <row r="51" spans="1:12" ht="15">
      <c r="A51" s="3"/>
      <c r="B51" s="3"/>
      <c r="C51" s="3"/>
      <c r="D51" s="2">
        <f>IF(ISERROR(VLOOKUP(A51,Arssummor!$A$4:$E$13,2,FALSE)),"",VLOOKUP(A51,Arssummor!$A$4:$E$13,2,FALSE))</f>
      </c>
      <c r="E51" s="11">
        <f>IF(ISERROR(Forsaljningsprognos!$E$3+Forsaljningsprognos!$E$4*Grunddata!D51),"",(Forsaljningsprognos!$E$3+Forsaljningsprognos!$E$4*Grunddata!D51)/12)</f>
      </c>
      <c r="F51" s="7">
        <f>IF(ISERROR(VLOOKUP(B51,Sasongsindex!$A$4:$D$15,4,FALSE)),"",VLOOKUP(B51,Sasongsindex!$A$4:$D$15,4,FALSE))</f>
      </c>
      <c r="G51" s="6">
        <f t="shared" si="0"/>
      </c>
      <c r="I51" s="19">
        <f t="shared" si="1"/>
        <v>0</v>
      </c>
      <c r="J51" s="7">
        <f t="shared" si="2"/>
        <v>0</v>
      </c>
      <c r="K51" s="7">
        <f>SUM($J$4:J51)</f>
        <v>114.76595744680854</v>
      </c>
      <c r="L51" s="19">
        <f>SUM($I$4:I51)/K51</f>
        <v>-1.2382465176390322E-16</v>
      </c>
    </row>
    <row r="52" spans="1:12" ht="15">
      <c r="A52" s="3"/>
      <c r="B52" s="3"/>
      <c r="C52" s="3"/>
      <c r="D52" s="2">
        <f>IF(ISERROR(VLOOKUP(A52,Arssummor!$A$4:$E$13,2,FALSE)),"",VLOOKUP(A52,Arssummor!$A$4:$E$13,2,FALSE))</f>
      </c>
      <c r="E52" s="11">
        <f>IF(ISERROR(Forsaljningsprognos!$E$3+Forsaljningsprognos!$E$4*Grunddata!D52),"",(Forsaljningsprognos!$E$3+Forsaljningsprognos!$E$4*Grunddata!D52)/12)</f>
      </c>
      <c r="F52" s="7">
        <f>IF(ISERROR(VLOOKUP(B52,Sasongsindex!$A$4:$D$15,4,FALSE)),"",VLOOKUP(B52,Sasongsindex!$A$4:$D$15,4,FALSE))</f>
      </c>
      <c r="G52" s="6">
        <f t="shared" si="0"/>
      </c>
      <c r="I52" s="19">
        <f t="shared" si="1"/>
        <v>0</v>
      </c>
      <c r="J52" s="7">
        <f t="shared" si="2"/>
        <v>0</v>
      </c>
      <c r="K52" s="7">
        <f>SUM($J$4:J52)</f>
        <v>114.76595744680854</v>
      </c>
      <c r="L52" s="19">
        <f>SUM($I$4:I52)/K52</f>
        <v>-1.2382465176390322E-16</v>
      </c>
    </row>
    <row r="53" spans="1:12" ht="15">
      <c r="A53" s="3"/>
      <c r="B53" s="3"/>
      <c r="C53" s="3"/>
      <c r="D53" s="2">
        <f>IF(ISERROR(VLOOKUP(A53,Arssummor!$A$4:$E$13,2,FALSE)),"",VLOOKUP(A53,Arssummor!$A$4:$E$13,2,FALSE))</f>
      </c>
      <c r="E53" s="11">
        <f>IF(ISERROR(Forsaljningsprognos!$E$3+Forsaljningsprognos!$E$4*Grunddata!D53),"",(Forsaljningsprognos!$E$3+Forsaljningsprognos!$E$4*Grunddata!D53)/12)</f>
      </c>
      <c r="F53" s="7">
        <f>IF(ISERROR(VLOOKUP(B53,Sasongsindex!$A$4:$D$15,4,FALSE)),"",VLOOKUP(B53,Sasongsindex!$A$4:$D$15,4,FALSE))</f>
      </c>
      <c r="G53" s="6">
        <f t="shared" si="0"/>
      </c>
      <c r="I53" s="19">
        <f t="shared" si="1"/>
        <v>0</v>
      </c>
      <c r="J53" s="7">
        <f t="shared" si="2"/>
        <v>0</v>
      </c>
      <c r="K53" s="7">
        <f>SUM($J$4:J53)</f>
        <v>114.76595744680854</v>
      </c>
      <c r="L53" s="19">
        <f>SUM($I$4:I53)/K53</f>
        <v>-1.2382465176390322E-16</v>
      </c>
    </row>
    <row r="54" spans="1:12" ht="15">
      <c r="A54" s="3"/>
      <c r="B54" s="3"/>
      <c r="C54" s="3"/>
      <c r="D54" s="2">
        <f>IF(ISERROR(VLOOKUP(A54,Arssummor!$A$4:$E$13,2,FALSE)),"",VLOOKUP(A54,Arssummor!$A$4:$E$13,2,FALSE))</f>
      </c>
      <c r="E54" s="11">
        <f>IF(ISERROR(Forsaljningsprognos!$E$3+Forsaljningsprognos!$E$4*Grunddata!D54),"",(Forsaljningsprognos!$E$3+Forsaljningsprognos!$E$4*Grunddata!D54)/12)</f>
      </c>
      <c r="F54" s="7">
        <f>IF(ISERROR(VLOOKUP(B54,Sasongsindex!$A$4:$D$15,4,FALSE)),"",VLOOKUP(B54,Sasongsindex!$A$4:$D$15,4,FALSE))</f>
      </c>
      <c r="G54" s="6">
        <f t="shared" si="0"/>
      </c>
      <c r="I54" s="19">
        <f t="shared" si="1"/>
        <v>0</v>
      </c>
      <c r="J54" s="7">
        <f t="shared" si="2"/>
        <v>0</v>
      </c>
      <c r="K54" s="7">
        <f>SUM($J$4:J54)</f>
        <v>114.76595744680854</v>
      </c>
      <c r="L54" s="19">
        <f>SUM($I$4:I54)/K54</f>
        <v>-1.2382465176390322E-16</v>
      </c>
    </row>
    <row r="55" spans="1:12" ht="15">
      <c r="A55" s="3"/>
      <c r="B55" s="3"/>
      <c r="C55" s="3"/>
      <c r="D55" s="2">
        <f>IF(ISERROR(VLOOKUP(A55,Arssummor!$A$4:$E$13,2,FALSE)),"",VLOOKUP(A55,Arssummor!$A$4:$E$13,2,FALSE))</f>
      </c>
      <c r="E55" s="11">
        <f>IF(ISERROR(Forsaljningsprognos!$E$3+Forsaljningsprognos!$E$4*Grunddata!D55),"",(Forsaljningsprognos!$E$3+Forsaljningsprognos!$E$4*Grunddata!D55)/12)</f>
      </c>
      <c r="F55" s="7">
        <f>IF(ISERROR(VLOOKUP(B55,Sasongsindex!$A$4:$D$15,4,FALSE)),"",VLOOKUP(B55,Sasongsindex!$A$4:$D$15,4,FALSE))</f>
      </c>
      <c r="G55" s="6">
        <f t="shared" si="0"/>
      </c>
      <c r="I55" s="19">
        <f t="shared" si="1"/>
        <v>0</v>
      </c>
      <c r="J55" s="7">
        <f t="shared" si="2"/>
        <v>0</v>
      </c>
      <c r="K55" s="7">
        <f>SUM($J$4:J55)</f>
        <v>114.76595744680854</v>
      </c>
      <c r="L55" s="19">
        <f>SUM($I$4:I55)/K55</f>
        <v>-1.2382465176390322E-16</v>
      </c>
    </row>
    <row r="56" spans="1:12" ht="15">
      <c r="A56" s="3"/>
      <c r="B56" s="3"/>
      <c r="C56" s="3"/>
      <c r="D56" s="2">
        <f>IF(ISERROR(VLOOKUP(A56,Arssummor!$A$4:$E$13,2,FALSE)),"",VLOOKUP(A56,Arssummor!$A$4:$E$13,2,FALSE))</f>
      </c>
      <c r="E56" s="11">
        <f>IF(ISERROR(Forsaljningsprognos!$E$3+Forsaljningsprognos!$E$4*Grunddata!D56),"",(Forsaljningsprognos!$E$3+Forsaljningsprognos!$E$4*Grunddata!D56)/12)</f>
      </c>
      <c r="F56" s="7">
        <f>IF(ISERROR(VLOOKUP(B56,Sasongsindex!$A$4:$D$15,4,FALSE)),"",VLOOKUP(B56,Sasongsindex!$A$4:$D$15,4,FALSE))</f>
      </c>
      <c r="G56" s="6">
        <f t="shared" si="0"/>
      </c>
      <c r="I56" s="19">
        <f t="shared" si="1"/>
        <v>0</v>
      </c>
      <c r="J56" s="7">
        <f t="shared" si="2"/>
        <v>0</v>
      </c>
      <c r="K56" s="7">
        <f>SUM($J$4:J56)</f>
        <v>114.76595744680854</v>
      </c>
      <c r="L56" s="19">
        <f>SUM($I$4:I56)/K56</f>
        <v>-1.2382465176390322E-16</v>
      </c>
    </row>
    <row r="57" spans="1:12" ht="15">
      <c r="A57" s="3"/>
      <c r="B57" s="3"/>
      <c r="C57" s="3"/>
      <c r="D57" s="2">
        <f>IF(ISERROR(VLOOKUP(A57,Arssummor!$A$4:$E$13,2,FALSE)),"",VLOOKUP(A57,Arssummor!$A$4:$E$13,2,FALSE))</f>
      </c>
      <c r="E57" s="11">
        <f>IF(ISERROR(Forsaljningsprognos!$E$3+Forsaljningsprognos!$E$4*Grunddata!D57),"",(Forsaljningsprognos!$E$3+Forsaljningsprognos!$E$4*Grunddata!D57)/12)</f>
      </c>
      <c r="F57" s="7">
        <f>IF(ISERROR(VLOOKUP(B57,Sasongsindex!$A$4:$D$15,4,FALSE)),"",VLOOKUP(B57,Sasongsindex!$A$4:$D$15,4,FALSE))</f>
      </c>
      <c r="G57" s="6">
        <f t="shared" si="0"/>
      </c>
      <c r="I57" s="19">
        <f t="shared" si="1"/>
        <v>0</v>
      </c>
      <c r="J57" s="7">
        <f t="shared" si="2"/>
        <v>0</v>
      </c>
      <c r="K57" s="7">
        <f>SUM($J$4:J57)</f>
        <v>114.76595744680854</v>
      </c>
      <c r="L57" s="19">
        <f>SUM($I$4:I57)/K57</f>
        <v>-1.2382465176390322E-16</v>
      </c>
    </row>
    <row r="58" spans="1:12" ht="15">
      <c r="A58" s="3"/>
      <c r="B58" s="3"/>
      <c r="C58" s="3"/>
      <c r="D58" s="2">
        <f>IF(ISERROR(VLOOKUP(A58,Arssummor!$A$4:$E$13,2,FALSE)),"",VLOOKUP(A58,Arssummor!$A$4:$E$13,2,FALSE))</f>
      </c>
      <c r="E58" s="11">
        <f>IF(ISERROR(Forsaljningsprognos!$E$3+Forsaljningsprognos!$E$4*Grunddata!D58),"",(Forsaljningsprognos!$E$3+Forsaljningsprognos!$E$4*Grunddata!D58)/12)</f>
      </c>
      <c r="F58" s="7">
        <f>IF(ISERROR(VLOOKUP(B58,Sasongsindex!$A$4:$D$15,4,FALSE)),"",VLOOKUP(B58,Sasongsindex!$A$4:$D$15,4,FALSE))</f>
      </c>
      <c r="G58" s="6">
        <f t="shared" si="0"/>
      </c>
      <c r="I58" s="19">
        <f t="shared" si="1"/>
        <v>0</v>
      </c>
      <c r="J58" s="7">
        <f t="shared" si="2"/>
        <v>0</v>
      </c>
      <c r="K58" s="7">
        <f>SUM($J$4:J58)</f>
        <v>114.76595744680854</v>
      </c>
      <c r="L58" s="19">
        <f>SUM($I$4:I58)/K58</f>
        <v>-1.2382465176390322E-16</v>
      </c>
    </row>
    <row r="59" spans="1:12" ht="15">
      <c r="A59" s="3"/>
      <c r="B59" s="3"/>
      <c r="C59" s="3"/>
      <c r="D59" s="2">
        <f>IF(ISERROR(VLOOKUP(A59,Arssummor!$A$4:$E$13,2,FALSE)),"",VLOOKUP(A59,Arssummor!$A$4:$E$13,2,FALSE))</f>
      </c>
      <c r="E59" s="11">
        <f>IF(ISERROR(Forsaljningsprognos!$E$3+Forsaljningsprognos!$E$4*Grunddata!D59),"",(Forsaljningsprognos!$E$3+Forsaljningsprognos!$E$4*Grunddata!D59)/12)</f>
      </c>
      <c r="F59" s="7">
        <f>IF(ISERROR(VLOOKUP(B59,Sasongsindex!$A$4:$D$15,4,FALSE)),"",VLOOKUP(B59,Sasongsindex!$A$4:$D$15,4,FALSE))</f>
      </c>
      <c r="G59" s="6">
        <f t="shared" si="0"/>
      </c>
      <c r="I59" s="19">
        <f t="shared" si="1"/>
        <v>0</v>
      </c>
      <c r="J59" s="7">
        <f t="shared" si="2"/>
        <v>0</v>
      </c>
      <c r="K59" s="7">
        <f>SUM($J$4:J59)</f>
        <v>114.76595744680854</v>
      </c>
      <c r="L59" s="19">
        <f>SUM($I$4:I59)/K59</f>
        <v>-1.2382465176390322E-16</v>
      </c>
    </row>
    <row r="60" spans="1:12" ht="15">
      <c r="A60" s="3"/>
      <c r="B60" s="3"/>
      <c r="C60" s="3"/>
      <c r="D60" s="2">
        <f>IF(ISERROR(VLOOKUP(A60,Arssummor!$A$4:$E$13,2,FALSE)),"",VLOOKUP(A60,Arssummor!$A$4:$E$13,2,FALSE))</f>
      </c>
      <c r="E60" s="11">
        <f>IF(ISERROR(Forsaljningsprognos!$E$3+Forsaljningsprognos!$E$4*Grunddata!D60),"",(Forsaljningsprognos!$E$3+Forsaljningsprognos!$E$4*Grunddata!D60)/12)</f>
      </c>
      <c r="F60" s="7">
        <f>IF(ISERROR(VLOOKUP(B60,Sasongsindex!$A$4:$D$15,4,FALSE)),"",VLOOKUP(B60,Sasongsindex!$A$4:$D$15,4,FALSE))</f>
      </c>
      <c r="G60" s="6">
        <f t="shared" si="0"/>
      </c>
      <c r="I60" s="19">
        <f t="shared" si="1"/>
        <v>0</v>
      </c>
      <c r="J60" s="7">
        <f t="shared" si="2"/>
        <v>0</v>
      </c>
      <c r="K60" s="7">
        <f>SUM($J$4:J60)</f>
        <v>114.76595744680854</v>
      </c>
      <c r="L60" s="19">
        <f>SUM($I$4:I60)/K60</f>
        <v>-1.2382465176390322E-16</v>
      </c>
    </row>
    <row r="61" spans="1:12" ht="15">
      <c r="A61" s="3"/>
      <c r="B61" s="3"/>
      <c r="C61" s="3"/>
      <c r="D61" s="2">
        <f>IF(ISERROR(VLOOKUP(A61,Arssummor!$A$4:$E$13,2,FALSE)),"",VLOOKUP(A61,Arssummor!$A$4:$E$13,2,FALSE))</f>
      </c>
      <c r="E61" s="11">
        <f>IF(ISERROR(Forsaljningsprognos!$E$3+Forsaljningsprognos!$E$4*Grunddata!D61),"",(Forsaljningsprognos!$E$3+Forsaljningsprognos!$E$4*Grunddata!D61)/12)</f>
      </c>
      <c r="F61" s="7">
        <f>IF(ISERROR(VLOOKUP(B61,Sasongsindex!$A$4:$D$15,4,FALSE)),"",VLOOKUP(B61,Sasongsindex!$A$4:$D$15,4,FALSE))</f>
      </c>
      <c r="G61" s="6">
        <f t="shared" si="0"/>
      </c>
      <c r="I61" s="19">
        <f t="shared" si="1"/>
        <v>0</v>
      </c>
      <c r="J61" s="7">
        <f t="shared" si="2"/>
        <v>0</v>
      </c>
      <c r="K61" s="7">
        <f>SUM($J$4:J61)</f>
        <v>114.76595744680854</v>
      </c>
      <c r="L61" s="19">
        <f>SUM($I$4:I61)/K61</f>
        <v>-1.2382465176390322E-16</v>
      </c>
    </row>
    <row r="62" spans="1:12" ht="15">
      <c r="A62" s="3"/>
      <c r="B62" s="3"/>
      <c r="C62" s="3"/>
      <c r="D62" s="2">
        <f>IF(ISERROR(VLOOKUP(A62,Arssummor!$A$4:$E$13,2,FALSE)),"",VLOOKUP(A62,Arssummor!$A$4:$E$13,2,FALSE))</f>
      </c>
      <c r="E62" s="11">
        <f>IF(ISERROR(Forsaljningsprognos!$E$3+Forsaljningsprognos!$E$4*Grunddata!D62),"",(Forsaljningsprognos!$E$3+Forsaljningsprognos!$E$4*Grunddata!D62)/12)</f>
      </c>
      <c r="F62" s="7">
        <f>IF(ISERROR(VLOOKUP(B62,Sasongsindex!$A$4:$D$15,4,FALSE)),"",VLOOKUP(B62,Sasongsindex!$A$4:$D$15,4,FALSE))</f>
      </c>
      <c r="G62" s="6">
        <f t="shared" si="0"/>
      </c>
      <c r="I62" s="19">
        <f t="shared" si="1"/>
        <v>0</v>
      </c>
      <c r="J62" s="7">
        <f t="shared" si="2"/>
        <v>0</v>
      </c>
      <c r="K62" s="7">
        <f>SUM($J$4:J62)</f>
        <v>114.76595744680854</v>
      </c>
      <c r="L62" s="19">
        <f>SUM($I$4:I62)/K62</f>
        <v>-1.2382465176390322E-16</v>
      </c>
    </row>
    <row r="63" spans="1:12" ht="15">
      <c r="A63" s="3"/>
      <c r="B63" s="3"/>
      <c r="C63" s="3"/>
      <c r="D63" s="2">
        <f>IF(ISERROR(VLOOKUP(A63,Arssummor!$A$4:$E$13,2,FALSE)),"",VLOOKUP(A63,Arssummor!$A$4:$E$13,2,FALSE))</f>
      </c>
      <c r="E63" s="11">
        <f>IF(ISERROR(Forsaljningsprognos!$E$3+Forsaljningsprognos!$E$4*Grunddata!D63),"",(Forsaljningsprognos!$E$3+Forsaljningsprognos!$E$4*Grunddata!D63)/12)</f>
      </c>
      <c r="F63" s="7">
        <f>IF(ISERROR(VLOOKUP(B63,Sasongsindex!$A$4:$D$15,4,FALSE)),"",VLOOKUP(B63,Sasongsindex!$A$4:$D$15,4,FALSE))</f>
      </c>
      <c r="G63" s="6">
        <f t="shared" si="0"/>
      </c>
      <c r="I63" s="19">
        <f t="shared" si="1"/>
        <v>0</v>
      </c>
      <c r="J63" s="7">
        <f t="shared" si="2"/>
        <v>0</v>
      </c>
      <c r="K63" s="7">
        <f>SUM($J$4:J63)</f>
        <v>114.76595744680854</v>
      </c>
      <c r="L63" s="19">
        <f>SUM($I$4:I63)/K63</f>
        <v>-1.2382465176390322E-16</v>
      </c>
    </row>
    <row r="64" spans="1:12" ht="15">
      <c r="A64" s="3"/>
      <c r="B64" s="3"/>
      <c r="C64" s="3"/>
      <c r="D64" s="2">
        <f>IF(ISERROR(VLOOKUP(A64,Arssummor!$A$4:$E$13,2,FALSE)),"",VLOOKUP(A64,Arssummor!$A$4:$E$13,2,FALSE))</f>
      </c>
      <c r="E64" s="11">
        <f>IF(ISERROR(Forsaljningsprognos!$E$3+Forsaljningsprognos!$E$4*Grunddata!D64),"",(Forsaljningsprognos!$E$3+Forsaljningsprognos!$E$4*Grunddata!D64)/12)</f>
      </c>
      <c r="F64" s="7">
        <f>IF(ISERROR(VLOOKUP(B64,Sasongsindex!$A$4:$D$15,4,FALSE)),"",VLOOKUP(B64,Sasongsindex!$A$4:$D$15,4,FALSE))</f>
      </c>
      <c r="G64" s="6">
        <f t="shared" si="0"/>
      </c>
      <c r="I64" s="19">
        <f t="shared" si="1"/>
        <v>0</v>
      </c>
      <c r="J64" s="7">
        <f t="shared" si="2"/>
        <v>0</v>
      </c>
      <c r="K64" s="7">
        <f>SUM($J$4:J64)</f>
        <v>114.76595744680854</v>
      </c>
      <c r="L64" s="19">
        <f>SUM($I$4:I64)/K64</f>
        <v>-1.2382465176390322E-16</v>
      </c>
    </row>
    <row r="65" spans="1:12" ht="15">
      <c r="A65" s="3"/>
      <c r="B65" s="3"/>
      <c r="C65" s="3"/>
      <c r="D65" s="2">
        <f>IF(ISERROR(VLOOKUP(A65,Arssummor!$A$4:$E$13,2,FALSE)),"",VLOOKUP(A65,Arssummor!$A$4:$E$13,2,FALSE))</f>
      </c>
      <c r="E65" s="11">
        <f>IF(ISERROR(Forsaljningsprognos!$E$3+Forsaljningsprognos!$E$4*Grunddata!D65),"",(Forsaljningsprognos!$E$3+Forsaljningsprognos!$E$4*Grunddata!D65)/12)</f>
      </c>
      <c r="F65" s="7">
        <f>IF(ISERROR(VLOOKUP(B65,Sasongsindex!$A$4:$D$15,4,FALSE)),"",VLOOKUP(B65,Sasongsindex!$A$4:$D$15,4,FALSE))</f>
      </c>
      <c r="G65" s="6">
        <f t="shared" si="0"/>
      </c>
      <c r="I65" s="19">
        <f t="shared" si="1"/>
        <v>0</v>
      </c>
      <c r="J65" s="7">
        <f t="shared" si="2"/>
        <v>0</v>
      </c>
      <c r="K65" s="7">
        <f>SUM($J$4:J65)</f>
        <v>114.76595744680854</v>
      </c>
      <c r="L65" s="19">
        <f>SUM($I$4:I65)/K65</f>
        <v>-1.2382465176390322E-16</v>
      </c>
    </row>
    <row r="66" spans="1:12" ht="15">
      <c r="A66" s="3"/>
      <c r="B66" s="3"/>
      <c r="C66" s="3"/>
      <c r="D66" s="2">
        <f>IF(ISERROR(VLOOKUP(A66,Arssummor!$A$4:$E$13,2,FALSE)),"",VLOOKUP(A66,Arssummor!$A$4:$E$13,2,FALSE))</f>
      </c>
      <c r="E66" s="11">
        <f>IF(ISERROR(Forsaljningsprognos!$E$3+Forsaljningsprognos!$E$4*Grunddata!D66),"",(Forsaljningsprognos!$E$3+Forsaljningsprognos!$E$4*Grunddata!D66)/12)</f>
      </c>
      <c r="F66" s="7">
        <f>IF(ISERROR(VLOOKUP(B66,Sasongsindex!$A$4:$D$15,4,FALSE)),"",VLOOKUP(B66,Sasongsindex!$A$4:$D$15,4,FALSE))</f>
      </c>
      <c r="G66" s="6">
        <f t="shared" si="0"/>
      </c>
      <c r="I66" s="19">
        <f t="shared" si="1"/>
        <v>0</v>
      </c>
      <c r="J66" s="7">
        <f t="shared" si="2"/>
        <v>0</v>
      </c>
      <c r="K66" s="7">
        <f>SUM($J$4:J66)</f>
        <v>114.76595744680854</v>
      </c>
      <c r="L66" s="19">
        <f>SUM($I$4:I66)/K66</f>
        <v>-1.2382465176390322E-16</v>
      </c>
    </row>
    <row r="67" spans="1:12" ht="15">
      <c r="A67" s="3"/>
      <c r="B67" s="3"/>
      <c r="C67" s="3"/>
      <c r="D67" s="2">
        <f>IF(ISERROR(VLOOKUP(A67,Arssummor!$A$4:$E$13,2,FALSE)),"",VLOOKUP(A67,Arssummor!$A$4:$E$13,2,FALSE))</f>
      </c>
      <c r="E67" s="11">
        <f>IF(ISERROR(Forsaljningsprognos!$E$3+Forsaljningsprognos!$E$4*Grunddata!D67),"",(Forsaljningsprognos!$E$3+Forsaljningsprognos!$E$4*Grunddata!D67)/12)</f>
      </c>
      <c r="F67" s="7">
        <f>IF(ISERROR(VLOOKUP(B67,Sasongsindex!$A$4:$D$15,4,FALSE)),"",VLOOKUP(B67,Sasongsindex!$A$4:$D$15,4,FALSE))</f>
      </c>
      <c r="G67" s="6">
        <f t="shared" si="0"/>
      </c>
      <c r="I67" s="19">
        <f t="shared" si="1"/>
        <v>0</v>
      </c>
      <c r="J67" s="7">
        <f t="shared" si="2"/>
        <v>0</v>
      </c>
      <c r="K67" s="7">
        <f>SUM($J$4:J67)</f>
        <v>114.76595744680854</v>
      </c>
      <c r="L67" s="19">
        <f>SUM($I$4:I67)/K67</f>
        <v>-1.2382465176390322E-16</v>
      </c>
    </row>
    <row r="68" spans="1:12" ht="15">
      <c r="A68" s="3"/>
      <c r="B68" s="3"/>
      <c r="C68" s="3"/>
      <c r="D68" s="2">
        <f>IF(ISERROR(VLOOKUP(A68,Arssummor!$A$4:$E$13,2,FALSE)),"",VLOOKUP(A68,Arssummor!$A$4:$E$13,2,FALSE))</f>
      </c>
      <c r="E68" s="11">
        <f>IF(ISERROR(Forsaljningsprognos!$E$3+Forsaljningsprognos!$E$4*Grunddata!D68),"",(Forsaljningsprognos!$E$3+Forsaljningsprognos!$E$4*Grunddata!D68)/12)</f>
      </c>
      <c r="F68" s="7">
        <f>IF(ISERROR(VLOOKUP(B68,Sasongsindex!$A$4:$D$15,4,FALSE)),"",VLOOKUP(B68,Sasongsindex!$A$4:$D$15,4,FALSE))</f>
      </c>
      <c r="G68" s="6">
        <f t="shared" si="0"/>
      </c>
      <c r="I68" s="19">
        <f t="shared" si="1"/>
        <v>0</v>
      </c>
      <c r="J68" s="7">
        <f t="shared" si="2"/>
        <v>0</v>
      </c>
      <c r="K68" s="7">
        <f>SUM($J$4:J68)</f>
        <v>114.76595744680854</v>
      </c>
      <c r="L68" s="19">
        <f>SUM($I$4:I68)/K68</f>
        <v>-1.2382465176390322E-16</v>
      </c>
    </row>
    <row r="69" spans="1:12" ht="15">
      <c r="A69" s="3"/>
      <c r="B69" s="3"/>
      <c r="C69" s="3"/>
      <c r="D69" s="2">
        <f>IF(ISERROR(VLOOKUP(A69,Arssummor!$A$4:$E$13,2,FALSE)),"",VLOOKUP(A69,Arssummor!$A$4:$E$13,2,FALSE))</f>
      </c>
      <c r="E69" s="11">
        <f>IF(ISERROR(Forsaljningsprognos!$E$3+Forsaljningsprognos!$E$4*Grunddata!D69),"",(Forsaljningsprognos!$E$3+Forsaljningsprognos!$E$4*Grunddata!D69)/12)</f>
      </c>
      <c r="F69" s="7">
        <f>IF(ISERROR(VLOOKUP(B69,Sasongsindex!$A$4:$D$15,4,FALSE)),"",VLOOKUP(B69,Sasongsindex!$A$4:$D$15,4,FALSE))</f>
      </c>
      <c r="G69" s="6">
        <f aca="true" t="shared" si="3" ref="G69:G123">IF(ISERROR(E69*F69),"",E69*F69)</f>
      </c>
      <c r="I69" s="19">
        <f aca="true" t="shared" si="4" ref="I69:I123">IF(ISERROR(C69-G69),0,C69-G69)</f>
        <v>0</v>
      </c>
      <c r="J69" s="7">
        <f aca="true" t="shared" si="5" ref="J69:J123">ABS(I69)</f>
        <v>0</v>
      </c>
      <c r="K69" s="7">
        <f>SUM($J$4:J69)</f>
        <v>114.76595744680854</v>
      </c>
      <c r="L69" s="19">
        <f>SUM($I$4:I69)/K69</f>
        <v>-1.2382465176390322E-16</v>
      </c>
    </row>
    <row r="70" spans="1:12" ht="15">
      <c r="A70" s="3"/>
      <c r="B70" s="3"/>
      <c r="C70" s="3"/>
      <c r="D70" s="2">
        <f>IF(ISERROR(VLOOKUP(A70,Arssummor!$A$4:$E$13,2,FALSE)),"",VLOOKUP(A70,Arssummor!$A$4:$E$13,2,FALSE))</f>
      </c>
      <c r="E70" s="11">
        <f>IF(ISERROR(Forsaljningsprognos!$E$3+Forsaljningsprognos!$E$4*Grunddata!D70),"",(Forsaljningsprognos!$E$3+Forsaljningsprognos!$E$4*Grunddata!D70)/12)</f>
      </c>
      <c r="F70" s="7">
        <f>IF(ISERROR(VLOOKUP(B70,Sasongsindex!$A$4:$D$15,4,FALSE)),"",VLOOKUP(B70,Sasongsindex!$A$4:$D$15,4,FALSE))</f>
      </c>
      <c r="G70" s="6">
        <f t="shared" si="3"/>
      </c>
      <c r="I70" s="19">
        <f t="shared" si="4"/>
        <v>0</v>
      </c>
      <c r="J70" s="7">
        <f t="shared" si="5"/>
        <v>0</v>
      </c>
      <c r="K70" s="7">
        <f>SUM($J$4:J70)</f>
        <v>114.76595744680854</v>
      </c>
      <c r="L70" s="19">
        <f>SUM($I$4:I70)/K70</f>
        <v>-1.2382465176390322E-16</v>
      </c>
    </row>
    <row r="71" spans="1:12" ht="15">
      <c r="A71" s="3"/>
      <c r="B71" s="3"/>
      <c r="C71" s="3"/>
      <c r="D71" s="2">
        <f>IF(ISERROR(VLOOKUP(A71,Arssummor!$A$4:$E$13,2,FALSE)),"",VLOOKUP(A71,Arssummor!$A$4:$E$13,2,FALSE))</f>
      </c>
      <c r="E71" s="11">
        <f>IF(ISERROR(Forsaljningsprognos!$E$3+Forsaljningsprognos!$E$4*Grunddata!D71),"",(Forsaljningsprognos!$E$3+Forsaljningsprognos!$E$4*Grunddata!D71)/12)</f>
      </c>
      <c r="F71" s="7">
        <f>IF(ISERROR(VLOOKUP(B71,Sasongsindex!$A$4:$D$15,4,FALSE)),"",VLOOKUP(B71,Sasongsindex!$A$4:$D$15,4,FALSE))</f>
      </c>
      <c r="G71" s="6">
        <f t="shared" si="3"/>
      </c>
      <c r="I71" s="19">
        <f t="shared" si="4"/>
        <v>0</v>
      </c>
      <c r="J71" s="7">
        <f t="shared" si="5"/>
        <v>0</v>
      </c>
      <c r="K71" s="7">
        <f>SUM($J$4:J71)</f>
        <v>114.76595744680854</v>
      </c>
      <c r="L71" s="19">
        <f>SUM($I$4:I71)/K71</f>
        <v>-1.2382465176390322E-16</v>
      </c>
    </row>
    <row r="72" spans="1:12" ht="15">
      <c r="A72" s="3"/>
      <c r="B72" s="3"/>
      <c r="C72" s="3"/>
      <c r="D72" s="2">
        <f>IF(ISERROR(VLOOKUP(A72,Arssummor!$A$4:$E$13,2,FALSE)),"",VLOOKUP(A72,Arssummor!$A$4:$E$13,2,FALSE))</f>
      </c>
      <c r="E72" s="11">
        <f>IF(ISERROR(Forsaljningsprognos!$E$3+Forsaljningsprognos!$E$4*Grunddata!D72),"",(Forsaljningsprognos!$E$3+Forsaljningsprognos!$E$4*Grunddata!D72)/12)</f>
      </c>
      <c r="F72" s="7">
        <f>IF(ISERROR(VLOOKUP(B72,Sasongsindex!$A$4:$D$15,4,FALSE)),"",VLOOKUP(B72,Sasongsindex!$A$4:$D$15,4,FALSE))</f>
      </c>
      <c r="G72" s="6">
        <f t="shared" si="3"/>
      </c>
      <c r="I72" s="19">
        <f t="shared" si="4"/>
        <v>0</v>
      </c>
      <c r="J72" s="7">
        <f t="shared" si="5"/>
        <v>0</v>
      </c>
      <c r="K72" s="7">
        <f>SUM($J$4:J72)</f>
        <v>114.76595744680854</v>
      </c>
      <c r="L72" s="19">
        <f>SUM($I$4:I72)/K72</f>
        <v>-1.2382465176390322E-16</v>
      </c>
    </row>
    <row r="73" spans="1:12" ht="15">
      <c r="A73" s="3"/>
      <c r="B73" s="3"/>
      <c r="C73" s="3"/>
      <c r="D73" s="2">
        <f>IF(ISERROR(VLOOKUP(A73,Arssummor!$A$4:$E$13,2,FALSE)),"",VLOOKUP(A73,Arssummor!$A$4:$E$13,2,FALSE))</f>
      </c>
      <c r="E73" s="11">
        <f>IF(ISERROR(Forsaljningsprognos!$E$3+Forsaljningsprognos!$E$4*Grunddata!D73),"",(Forsaljningsprognos!$E$3+Forsaljningsprognos!$E$4*Grunddata!D73)/12)</f>
      </c>
      <c r="F73" s="7">
        <f>IF(ISERROR(VLOOKUP(B73,Sasongsindex!$A$4:$D$15,4,FALSE)),"",VLOOKUP(B73,Sasongsindex!$A$4:$D$15,4,FALSE))</f>
      </c>
      <c r="G73" s="6">
        <f t="shared" si="3"/>
      </c>
      <c r="I73" s="19">
        <f t="shared" si="4"/>
        <v>0</v>
      </c>
      <c r="J73" s="7">
        <f t="shared" si="5"/>
        <v>0</v>
      </c>
      <c r="K73" s="7">
        <f>SUM($J$4:J73)</f>
        <v>114.76595744680854</v>
      </c>
      <c r="L73" s="19">
        <f>SUM($I$4:I73)/K73</f>
        <v>-1.2382465176390322E-16</v>
      </c>
    </row>
    <row r="74" spans="1:12" ht="15">
      <c r="A74" s="3"/>
      <c r="B74" s="3"/>
      <c r="C74" s="3"/>
      <c r="D74" s="2">
        <f>IF(ISERROR(VLOOKUP(A74,Arssummor!$A$4:$E$13,2,FALSE)),"",VLOOKUP(A74,Arssummor!$A$4:$E$13,2,FALSE))</f>
      </c>
      <c r="E74" s="11">
        <f>IF(ISERROR(Forsaljningsprognos!$E$3+Forsaljningsprognos!$E$4*Grunddata!D74),"",(Forsaljningsprognos!$E$3+Forsaljningsprognos!$E$4*Grunddata!D74)/12)</f>
      </c>
      <c r="F74" s="7">
        <f>IF(ISERROR(VLOOKUP(B74,Sasongsindex!$A$4:$D$15,4,FALSE)),"",VLOOKUP(B74,Sasongsindex!$A$4:$D$15,4,FALSE))</f>
      </c>
      <c r="G74" s="6">
        <f t="shared" si="3"/>
      </c>
      <c r="I74" s="19">
        <f t="shared" si="4"/>
        <v>0</v>
      </c>
      <c r="J74" s="7">
        <f t="shared" si="5"/>
        <v>0</v>
      </c>
      <c r="K74" s="7">
        <f>SUM($J$4:J74)</f>
        <v>114.76595744680854</v>
      </c>
      <c r="L74" s="19">
        <f>SUM($I$4:I74)/K74</f>
        <v>-1.2382465176390322E-16</v>
      </c>
    </row>
    <row r="75" spans="1:12" ht="15">
      <c r="A75" s="3"/>
      <c r="B75" s="3"/>
      <c r="C75" s="3"/>
      <c r="D75" s="2">
        <f>IF(ISERROR(VLOOKUP(A75,Arssummor!$A$4:$E$13,2,FALSE)),"",VLOOKUP(A75,Arssummor!$A$4:$E$13,2,FALSE))</f>
      </c>
      <c r="E75" s="11">
        <f>IF(ISERROR(Forsaljningsprognos!$E$3+Forsaljningsprognos!$E$4*Grunddata!D75),"",(Forsaljningsprognos!$E$3+Forsaljningsprognos!$E$4*Grunddata!D75)/12)</f>
      </c>
      <c r="F75" s="7">
        <f>IF(ISERROR(VLOOKUP(B75,Sasongsindex!$A$4:$D$15,4,FALSE)),"",VLOOKUP(B75,Sasongsindex!$A$4:$D$15,4,FALSE))</f>
      </c>
      <c r="G75" s="6">
        <f t="shared" si="3"/>
      </c>
      <c r="I75" s="19">
        <f t="shared" si="4"/>
        <v>0</v>
      </c>
      <c r="J75" s="7">
        <f t="shared" si="5"/>
        <v>0</v>
      </c>
      <c r="K75" s="7">
        <f>SUM($J$4:J75)</f>
        <v>114.76595744680854</v>
      </c>
      <c r="L75" s="19">
        <f>SUM($I$4:I75)/K75</f>
        <v>-1.2382465176390322E-16</v>
      </c>
    </row>
    <row r="76" spans="1:12" ht="15">
      <c r="A76" s="3"/>
      <c r="B76" s="3"/>
      <c r="C76" s="3"/>
      <c r="D76" s="2">
        <f>IF(ISERROR(VLOOKUP(A76,Arssummor!$A$4:$E$13,2,FALSE)),"",VLOOKUP(A76,Arssummor!$A$4:$E$13,2,FALSE))</f>
      </c>
      <c r="E76" s="11">
        <f>IF(ISERROR(Forsaljningsprognos!$E$3+Forsaljningsprognos!$E$4*Grunddata!D76),"",(Forsaljningsprognos!$E$3+Forsaljningsprognos!$E$4*Grunddata!D76)/12)</f>
      </c>
      <c r="F76" s="7">
        <f>IF(ISERROR(VLOOKUP(B76,Sasongsindex!$A$4:$D$15,4,FALSE)),"",VLOOKUP(B76,Sasongsindex!$A$4:$D$15,4,FALSE))</f>
      </c>
      <c r="G76" s="6">
        <f t="shared" si="3"/>
      </c>
      <c r="I76" s="19">
        <f t="shared" si="4"/>
        <v>0</v>
      </c>
      <c r="J76" s="7">
        <f t="shared" si="5"/>
        <v>0</v>
      </c>
      <c r="K76" s="7">
        <f>SUM($J$4:J76)</f>
        <v>114.76595744680854</v>
      </c>
      <c r="L76" s="19">
        <f>SUM($I$4:I76)/K76</f>
        <v>-1.2382465176390322E-16</v>
      </c>
    </row>
    <row r="77" spans="1:12" ht="15">
      <c r="A77" s="3"/>
      <c r="B77" s="3"/>
      <c r="C77" s="3"/>
      <c r="D77" s="2">
        <f>IF(ISERROR(VLOOKUP(A77,Arssummor!$A$4:$E$13,2,FALSE)),"",VLOOKUP(A77,Arssummor!$A$4:$E$13,2,FALSE))</f>
      </c>
      <c r="E77" s="11">
        <f>IF(ISERROR(Forsaljningsprognos!$E$3+Forsaljningsprognos!$E$4*Grunddata!D77),"",(Forsaljningsprognos!$E$3+Forsaljningsprognos!$E$4*Grunddata!D77)/12)</f>
      </c>
      <c r="F77" s="7">
        <f>IF(ISERROR(VLOOKUP(B77,Sasongsindex!$A$4:$D$15,4,FALSE)),"",VLOOKUP(B77,Sasongsindex!$A$4:$D$15,4,FALSE))</f>
      </c>
      <c r="G77" s="6">
        <f t="shared" si="3"/>
      </c>
      <c r="I77" s="19">
        <f t="shared" si="4"/>
        <v>0</v>
      </c>
      <c r="J77" s="7">
        <f t="shared" si="5"/>
        <v>0</v>
      </c>
      <c r="K77" s="7">
        <f>SUM($J$4:J77)</f>
        <v>114.76595744680854</v>
      </c>
      <c r="L77" s="19">
        <f>SUM($I$4:I77)/K77</f>
        <v>-1.2382465176390322E-16</v>
      </c>
    </row>
    <row r="78" spans="1:12" ht="15">
      <c r="A78" s="3"/>
      <c r="B78" s="3"/>
      <c r="C78" s="3"/>
      <c r="D78" s="2">
        <f>IF(ISERROR(VLOOKUP(A78,Arssummor!$A$4:$E$13,2,FALSE)),"",VLOOKUP(A78,Arssummor!$A$4:$E$13,2,FALSE))</f>
      </c>
      <c r="E78" s="11">
        <f>IF(ISERROR(Forsaljningsprognos!$E$3+Forsaljningsprognos!$E$4*Grunddata!D78),"",(Forsaljningsprognos!$E$3+Forsaljningsprognos!$E$4*Grunddata!D78)/12)</f>
      </c>
      <c r="F78" s="7">
        <f>IF(ISERROR(VLOOKUP(B78,Sasongsindex!$A$4:$D$15,4,FALSE)),"",VLOOKUP(B78,Sasongsindex!$A$4:$D$15,4,FALSE))</f>
      </c>
      <c r="G78" s="6">
        <f t="shared" si="3"/>
      </c>
      <c r="I78" s="19">
        <f t="shared" si="4"/>
        <v>0</v>
      </c>
      <c r="J78" s="7">
        <f t="shared" si="5"/>
        <v>0</v>
      </c>
      <c r="K78" s="7">
        <f>SUM($J$4:J78)</f>
        <v>114.76595744680854</v>
      </c>
      <c r="L78" s="19">
        <f>SUM($I$4:I78)/K78</f>
        <v>-1.2382465176390322E-16</v>
      </c>
    </row>
    <row r="79" spans="1:12" ht="15">
      <c r="A79" s="3"/>
      <c r="B79" s="3"/>
      <c r="C79" s="3"/>
      <c r="D79" s="2">
        <f>IF(ISERROR(VLOOKUP(A79,Arssummor!$A$4:$E$13,2,FALSE)),"",VLOOKUP(A79,Arssummor!$A$4:$E$13,2,FALSE))</f>
      </c>
      <c r="E79" s="11">
        <f>IF(ISERROR(Forsaljningsprognos!$E$3+Forsaljningsprognos!$E$4*Grunddata!D79),"",(Forsaljningsprognos!$E$3+Forsaljningsprognos!$E$4*Grunddata!D79)/12)</f>
      </c>
      <c r="F79" s="7">
        <f>IF(ISERROR(VLOOKUP(B79,Sasongsindex!$A$4:$D$15,4,FALSE)),"",VLOOKUP(B79,Sasongsindex!$A$4:$D$15,4,FALSE))</f>
      </c>
      <c r="G79" s="6">
        <f t="shared" si="3"/>
      </c>
      <c r="I79" s="19">
        <f t="shared" si="4"/>
        <v>0</v>
      </c>
      <c r="J79" s="7">
        <f t="shared" si="5"/>
        <v>0</v>
      </c>
      <c r="K79" s="7">
        <f>SUM($J$4:J79)</f>
        <v>114.76595744680854</v>
      </c>
      <c r="L79" s="19">
        <f>SUM($I$4:I79)/K79</f>
        <v>-1.2382465176390322E-16</v>
      </c>
    </row>
    <row r="80" spans="1:12" ht="15">
      <c r="A80" s="3"/>
      <c r="B80" s="3"/>
      <c r="C80" s="3"/>
      <c r="D80" s="2">
        <f>IF(ISERROR(VLOOKUP(A80,Arssummor!$A$4:$E$13,2,FALSE)),"",VLOOKUP(A80,Arssummor!$A$4:$E$13,2,FALSE))</f>
      </c>
      <c r="E80" s="11">
        <f>IF(ISERROR(Forsaljningsprognos!$E$3+Forsaljningsprognos!$E$4*Grunddata!D80),"",(Forsaljningsprognos!$E$3+Forsaljningsprognos!$E$4*Grunddata!D80)/12)</f>
      </c>
      <c r="F80" s="7">
        <f>IF(ISERROR(VLOOKUP(B80,Sasongsindex!$A$4:$D$15,4,FALSE)),"",VLOOKUP(B80,Sasongsindex!$A$4:$D$15,4,FALSE))</f>
      </c>
      <c r="G80" s="6">
        <f t="shared" si="3"/>
      </c>
      <c r="I80" s="19">
        <f t="shared" si="4"/>
        <v>0</v>
      </c>
      <c r="J80" s="7">
        <f t="shared" si="5"/>
        <v>0</v>
      </c>
      <c r="K80" s="7">
        <f>SUM($J$4:J80)</f>
        <v>114.76595744680854</v>
      </c>
      <c r="L80" s="19">
        <f>SUM($I$4:I80)/K80</f>
        <v>-1.2382465176390322E-16</v>
      </c>
    </row>
    <row r="81" spans="1:12" ht="15">
      <c r="A81" s="3"/>
      <c r="B81" s="3"/>
      <c r="C81" s="3"/>
      <c r="D81" s="2">
        <f>IF(ISERROR(VLOOKUP(A81,Arssummor!$A$4:$E$13,2,FALSE)),"",VLOOKUP(A81,Arssummor!$A$4:$E$13,2,FALSE))</f>
      </c>
      <c r="E81" s="11">
        <f>IF(ISERROR(Forsaljningsprognos!$E$3+Forsaljningsprognos!$E$4*Grunddata!D81),"",(Forsaljningsprognos!$E$3+Forsaljningsprognos!$E$4*Grunddata!D81)/12)</f>
      </c>
      <c r="F81" s="7">
        <f>IF(ISERROR(VLOOKUP(B81,Sasongsindex!$A$4:$D$15,4,FALSE)),"",VLOOKUP(B81,Sasongsindex!$A$4:$D$15,4,FALSE))</f>
      </c>
      <c r="G81" s="6">
        <f t="shared" si="3"/>
      </c>
      <c r="I81" s="19">
        <f t="shared" si="4"/>
        <v>0</v>
      </c>
      <c r="J81" s="7">
        <f t="shared" si="5"/>
        <v>0</v>
      </c>
      <c r="K81" s="7">
        <f>SUM($J$4:J81)</f>
        <v>114.76595744680854</v>
      </c>
      <c r="L81" s="19">
        <f>SUM($I$4:I81)/K81</f>
        <v>-1.2382465176390322E-16</v>
      </c>
    </row>
    <row r="82" spans="1:12" ht="15">
      <c r="A82" s="3"/>
      <c r="B82" s="3"/>
      <c r="C82" s="3"/>
      <c r="D82" s="2">
        <f>IF(ISERROR(VLOOKUP(A82,Arssummor!$A$4:$E$13,2,FALSE)),"",VLOOKUP(A82,Arssummor!$A$4:$E$13,2,FALSE))</f>
      </c>
      <c r="E82" s="11">
        <f>IF(ISERROR(Forsaljningsprognos!$E$3+Forsaljningsprognos!$E$4*Grunddata!D82),"",(Forsaljningsprognos!$E$3+Forsaljningsprognos!$E$4*Grunddata!D82)/12)</f>
      </c>
      <c r="F82" s="7">
        <f>IF(ISERROR(VLOOKUP(B82,Sasongsindex!$A$4:$D$15,4,FALSE)),"",VLOOKUP(B82,Sasongsindex!$A$4:$D$15,4,FALSE))</f>
      </c>
      <c r="G82" s="6">
        <f t="shared" si="3"/>
      </c>
      <c r="I82" s="19">
        <f t="shared" si="4"/>
        <v>0</v>
      </c>
      <c r="J82" s="7">
        <f t="shared" si="5"/>
        <v>0</v>
      </c>
      <c r="K82" s="7">
        <f>SUM($J$4:J82)</f>
        <v>114.76595744680854</v>
      </c>
      <c r="L82" s="19">
        <f>SUM($I$4:I82)/K82</f>
        <v>-1.2382465176390322E-16</v>
      </c>
    </row>
    <row r="83" spans="1:12" ht="15">
      <c r="A83" s="3"/>
      <c r="B83" s="3"/>
      <c r="C83" s="3"/>
      <c r="D83" s="2">
        <f>IF(ISERROR(VLOOKUP(A83,Arssummor!$A$4:$E$13,2,FALSE)),"",VLOOKUP(A83,Arssummor!$A$4:$E$13,2,FALSE))</f>
      </c>
      <c r="E83" s="11">
        <f>IF(ISERROR(Forsaljningsprognos!$E$3+Forsaljningsprognos!$E$4*Grunddata!D83),"",(Forsaljningsprognos!$E$3+Forsaljningsprognos!$E$4*Grunddata!D83)/12)</f>
      </c>
      <c r="F83" s="7">
        <f>IF(ISERROR(VLOOKUP(B83,Sasongsindex!$A$4:$D$15,4,FALSE)),"",VLOOKUP(B83,Sasongsindex!$A$4:$D$15,4,FALSE))</f>
      </c>
      <c r="G83" s="6">
        <f t="shared" si="3"/>
      </c>
      <c r="I83" s="19">
        <f t="shared" si="4"/>
        <v>0</v>
      </c>
      <c r="J83" s="7">
        <f t="shared" si="5"/>
        <v>0</v>
      </c>
      <c r="K83" s="7">
        <f>SUM($J$4:J83)</f>
        <v>114.76595744680854</v>
      </c>
      <c r="L83" s="19">
        <f>SUM($I$4:I83)/K83</f>
        <v>-1.2382465176390322E-16</v>
      </c>
    </row>
    <row r="84" spans="1:12" ht="15">
      <c r="A84" s="3"/>
      <c r="B84" s="3"/>
      <c r="C84" s="3"/>
      <c r="D84" s="2">
        <f>IF(ISERROR(VLOOKUP(A84,Arssummor!$A$4:$E$13,2,FALSE)),"",VLOOKUP(A84,Arssummor!$A$4:$E$13,2,FALSE))</f>
      </c>
      <c r="E84" s="11">
        <f>IF(ISERROR(Forsaljningsprognos!$E$3+Forsaljningsprognos!$E$4*Grunddata!D84),"",(Forsaljningsprognos!$E$3+Forsaljningsprognos!$E$4*Grunddata!D84)/12)</f>
      </c>
      <c r="F84" s="7">
        <f>IF(ISERROR(VLOOKUP(B84,Sasongsindex!$A$4:$D$15,4,FALSE)),"",VLOOKUP(B84,Sasongsindex!$A$4:$D$15,4,FALSE))</f>
      </c>
      <c r="G84" s="6">
        <f t="shared" si="3"/>
      </c>
      <c r="I84" s="19">
        <f t="shared" si="4"/>
        <v>0</v>
      </c>
      <c r="J84" s="7">
        <f t="shared" si="5"/>
        <v>0</v>
      </c>
      <c r="K84" s="7">
        <f>SUM($J$4:J84)</f>
        <v>114.76595744680854</v>
      </c>
      <c r="L84" s="19">
        <f>SUM($I$4:I84)/K84</f>
        <v>-1.2382465176390322E-16</v>
      </c>
    </row>
    <row r="85" spans="1:12" ht="15">
      <c r="A85" s="3"/>
      <c r="B85" s="3"/>
      <c r="C85" s="3"/>
      <c r="D85" s="2">
        <f>IF(ISERROR(VLOOKUP(A85,Arssummor!$A$4:$E$13,2,FALSE)),"",VLOOKUP(A85,Arssummor!$A$4:$E$13,2,FALSE))</f>
      </c>
      <c r="E85" s="11">
        <f>IF(ISERROR(Forsaljningsprognos!$E$3+Forsaljningsprognos!$E$4*Grunddata!D85),"",(Forsaljningsprognos!$E$3+Forsaljningsprognos!$E$4*Grunddata!D85)/12)</f>
      </c>
      <c r="F85" s="7">
        <f>IF(ISERROR(VLOOKUP(B85,Sasongsindex!$A$4:$D$15,4,FALSE)),"",VLOOKUP(B85,Sasongsindex!$A$4:$D$15,4,FALSE))</f>
      </c>
      <c r="G85" s="6">
        <f t="shared" si="3"/>
      </c>
      <c r="I85" s="19">
        <f t="shared" si="4"/>
        <v>0</v>
      </c>
      <c r="J85" s="7">
        <f t="shared" si="5"/>
        <v>0</v>
      </c>
      <c r="K85" s="7">
        <f>SUM($J$4:J85)</f>
        <v>114.76595744680854</v>
      </c>
      <c r="L85" s="19">
        <f>SUM($I$4:I85)/K85</f>
        <v>-1.2382465176390322E-16</v>
      </c>
    </row>
    <row r="86" spans="1:12" ht="15">
      <c r="A86" s="3"/>
      <c r="B86" s="3"/>
      <c r="C86" s="3"/>
      <c r="D86" s="2">
        <f>IF(ISERROR(VLOOKUP(A86,Arssummor!$A$4:$E$13,2,FALSE)),"",VLOOKUP(A86,Arssummor!$A$4:$E$13,2,FALSE))</f>
      </c>
      <c r="E86" s="11">
        <f>IF(ISERROR(Forsaljningsprognos!$E$3+Forsaljningsprognos!$E$4*Grunddata!D86),"",(Forsaljningsprognos!$E$3+Forsaljningsprognos!$E$4*Grunddata!D86)/12)</f>
      </c>
      <c r="F86" s="7">
        <f>IF(ISERROR(VLOOKUP(B86,Sasongsindex!$A$4:$D$15,4,FALSE)),"",VLOOKUP(B86,Sasongsindex!$A$4:$D$15,4,FALSE))</f>
      </c>
      <c r="G86" s="6">
        <f t="shared" si="3"/>
      </c>
      <c r="I86" s="19">
        <f t="shared" si="4"/>
        <v>0</v>
      </c>
      <c r="J86" s="7">
        <f t="shared" si="5"/>
        <v>0</v>
      </c>
      <c r="K86" s="7">
        <f>SUM($J$4:J86)</f>
        <v>114.76595744680854</v>
      </c>
      <c r="L86" s="19">
        <f>SUM($I$4:I86)/K86</f>
        <v>-1.2382465176390322E-16</v>
      </c>
    </row>
    <row r="87" spans="1:12" ht="15">
      <c r="A87" s="3"/>
      <c r="B87" s="3"/>
      <c r="C87" s="3"/>
      <c r="D87" s="2">
        <f>IF(ISERROR(VLOOKUP(A87,Arssummor!$A$4:$E$13,2,FALSE)),"",VLOOKUP(A87,Arssummor!$A$4:$E$13,2,FALSE))</f>
      </c>
      <c r="E87" s="11">
        <f>IF(ISERROR(Forsaljningsprognos!$E$3+Forsaljningsprognos!$E$4*Grunddata!D87),"",(Forsaljningsprognos!$E$3+Forsaljningsprognos!$E$4*Grunddata!D87)/12)</f>
      </c>
      <c r="F87" s="7">
        <f>IF(ISERROR(VLOOKUP(B87,Sasongsindex!$A$4:$D$15,4,FALSE)),"",VLOOKUP(B87,Sasongsindex!$A$4:$D$15,4,FALSE))</f>
      </c>
      <c r="G87" s="6">
        <f t="shared" si="3"/>
      </c>
      <c r="I87" s="19">
        <f t="shared" si="4"/>
        <v>0</v>
      </c>
      <c r="J87" s="7">
        <f t="shared" si="5"/>
        <v>0</v>
      </c>
      <c r="K87" s="7">
        <f>SUM($J$4:J87)</f>
        <v>114.76595744680854</v>
      </c>
      <c r="L87" s="19">
        <f>SUM($I$4:I87)/K87</f>
        <v>-1.2382465176390322E-16</v>
      </c>
    </row>
    <row r="88" spans="1:12" ht="15">
      <c r="A88" s="3"/>
      <c r="B88" s="3"/>
      <c r="C88" s="3"/>
      <c r="D88" s="2">
        <f>IF(ISERROR(VLOOKUP(A88,Arssummor!$A$4:$E$13,2,FALSE)),"",VLOOKUP(A88,Arssummor!$A$4:$E$13,2,FALSE))</f>
      </c>
      <c r="E88" s="11">
        <f>IF(ISERROR(Forsaljningsprognos!$E$3+Forsaljningsprognos!$E$4*Grunddata!D88),"",(Forsaljningsprognos!$E$3+Forsaljningsprognos!$E$4*Grunddata!D88)/12)</f>
      </c>
      <c r="F88" s="7">
        <f>IF(ISERROR(VLOOKUP(B88,Sasongsindex!$A$4:$D$15,4,FALSE)),"",VLOOKUP(B88,Sasongsindex!$A$4:$D$15,4,FALSE))</f>
      </c>
      <c r="G88" s="6">
        <f t="shared" si="3"/>
      </c>
      <c r="I88" s="19">
        <f t="shared" si="4"/>
        <v>0</v>
      </c>
      <c r="J88" s="7">
        <f t="shared" si="5"/>
        <v>0</v>
      </c>
      <c r="K88" s="7">
        <f>SUM($J$4:J88)</f>
        <v>114.76595744680854</v>
      </c>
      <c r="L88" s="19">
        <f>SUM($I$4:I88)/K88</f>
        <v>-1.2382465176390322E-16</v>
      </c>
    </row>
    <row r="89" spans="1:12" ht="15">
      <c r="A89" s="3"/>
      <c r="B89" s="3"/>
      <c r="C89" s="3"/>
      <c r="D89" s="2">
        <f>IF(ISERROR(VLOOKUP(A89,Arssummor!$A$4:$E$13,2,FALSE)),"",VLOOKUP(A89,Arssummor!$A$4:$E$13,2,FALSE))</f>
      </c>
      <c r="E89" s="11">
        <f>IF(ISERROR(Forsaljningsprognos!$E$3+Forsaljningsprognos!$E$4*Grunddata!D89),"",(Forsaljningsprognos!$E$3+Forsaljningsprognos!$E$4*Grunddata!D89)/12)</f>
      </c>
      <c r="F89" s="7">
        <f>IF(ISERROR(VLOOKUP(B89,Sasongsindex!$A$4:$D$15,4,FALSE)),"",VLOOKUP(B89,Sasongsindex!$A$4:$D$15,4,FALSE))</f>
      </c>
      <c r="G89" s="6">
        <f t="shared" si="3"/>
      </c>
      <c r="I89" s="19">
        <f t="shared" si="4"/>
        <v>0</v>
      </c>
      <c r="J89" s="7">
        <f t="shared" si="5"/>
        <v>0</v>
      </c>
      <c r="K89" s="7">
        <f>SUM($J$4:J89)</f>
        <v>114.76595744680854</v>
      </c>
      <c r="L89" s="19">
        <f>SUM($I$4:I89)/K89</f>
        <v>-1.2382465176390322E-16</v>
      </c>
    </row>
    <row r="90" spans="1:12" ht="15">
      <c r="A90" s="3"/>
      <c r="B90" s="3"/>
      <c r="C90" s="3"/>
      <c r="D90" s="2">
        <f>IF(ISERROR(VLOOKUP(A90,Arssummor!$A$4:$E$13,2,FALSE)),"",VLOOKUP(A90,Arssummor!$A$4:$E$13,2,FALSE))</f>
      </c>
      <c r="E90" s="11">
        <f>IF(ISERROR(Forsaljningsprognos!$E$3+Forsaljningsprognos!$E$4*Grunddata!D90),"",(Forsaljningsprognos!$E$3+Forsaljningsprognos!$E$4*Grunddata!D90)/12)</f>
      </c>
      <c r="F90" s="7">
        <f>IF(ISERROR(VLOOKUP(B90,Sasongsindex!$A$4:$D$15,4,FALSE)),"",VLOOKUP(B90,Sasongsindex!$A$4:$D$15,4,FALSE))</f>
      </c>
      <c r="G90" s="6">
        <f t="shared" si="3"/>
      </c>
      <c r="I90" s="19">
        <f t="shared" si="4"/>
        <v>0</v>
      </c>
      <c r="J90" s="7">
        <f t="shared" si="5"/>
        <v>0</v>
      </c>
      <c r="K90" s="7">
        <f>SUM($J$4:J90)</f>
        <v>114.76595744680854</v>
      </c>
      <c r="L90" s="19">
        <f>SUM($I$4:I90)/K90</f>
        <v>-1.2382465176390322E-16</v>
      </c>
    </row>
    <row r="91" spans="1:12" ht="15">
      <c r="A91" s="3"/>
      <c r="B91" s="3"/>
      <c r="C91" s="3"/>
      <c r="D91" s="2">
        <f>IF(ISERROR(VLOOKUP(A91,Arssummor!$A$4:$E$13,2,FALSE)),"",VLOOKUP(A91,Arssummor!$A$4:$E$13,2,FALSE))</f>
      </c>
      <c r="E91" s="11">
        <f>IF(ISERROR(Forsaljningsprognos!$E$3+Forsaljningsprognos!$E$4*Grunddata!D91),"",(Forsaljningsprognos!$E$3+Forsaljningsprognos!$E$4*Grunddata!D91)/12)</f>
      </c>
      <c r="F91" s="7">
        <f>IF(ISERROR(VLOOKUP(B91,Sasongsindex!$A$4:$D$15,4,FALSE)),"",VLOOKUP(B91,Sasongsindex!$A$4:$D$15,4,FALSE))</f>
      </c>
      <c r="G91" s="6">
        <f t="shared" si="3"/>
      </c>
      <c r="I91" s="19">
        <f t="shared" si="4"/>
        <v>0</v>
      </c>
      <c r="J91" s="7">
        <f t="shared" si="5"/>
        <v>0</v>
      </c>
      <c r="K91" s="7">
        <f>SUM($J$4:J91)</f>
        <v>114.76595744680854</v>
      </c>
      <c r="L91" s="19">
        <f>SUM($I$4:I91)/K91</f>
        <v>-1.2382465176390322E-16</v>
      </c>
    </row>
    <row r="92" spans="1:12" ht="15">
      <c r="A92" s="3"/>
      <c r="B92" s="3"/>
      <c r="C92" s="3"/>
      <c r="D92" s="2">
        <f>IF(ISERROR(VLOOKUP(A92,Arssummor!$A$4:$E$13,2,FALSE)),"",VLOOKUP(A92,Arssummor!$A$4:$E$13,2,FALSE))</f>
      </c>
      <c r="E92" s="11">
        <f>IF(ISERROR(Forsaljningsprognos!$E$3+Forsaljningsprognos!$E$4*Grunddata!D92),"",(Forsaljningsprognos!$E$3+Forsaljningsprognos!$E$4*Grunddata!D92)/12)</f>
      </c>
      <c r="F92" s="7">
        <f>IF(ISERROR(VLOOKUP(B92,Sasongsindex!$A$4:$D$15,4,FALSE)),"",VLOOKUP(B92,Sasongsindex!$A$4:$D$15,4,FALSE))</f>
      </c>
      <c r="G92" s="6">
        <f t="shared" si="3"/>
      </c>
      <c r="I92" s="19">
        <f t="shared" si="4"/>
        <v>0</v>
      </c>
      <c r="J92" s="7">
        <f t="shared" si="5"/>
        <v>0</v>
      </c>
      <c r="K92" s="7">
        <f>SUM($J$4:J92)</f>
        <v>114.76595744680854</v>
      </c>
      <c r="L92" s="19">
        <f>SUM($I$4:I92)/K92</f>
        <v>-1.2382465176390322E-16</v>
      </c>
    </row>
    <row r="93" spans="1:12" ht="15">
      <c r="A93" s="3"/>
      <c r="B93" s="3"/>
      <c r="C93" s="3"/>
      <c r="D93" s="2">
        <f>IF(ISERROR(VLOOKUP(A93,Arssummor!$A$4:$E$13,2,FALSE)),"",VLOOKUP(A93,Arssummor!$A$4:$E$13,2,FALSE))</f>
      </c>
      <c r="E93" s="11">
        <f>IF(ISERROR(Forsaljningsprognos!$E$3+Forsaljningsprognos!$E$4*Grunddata!D93),"",(Forsaljningsprognos!$E$3+Forsaljningsprognos!$E$4*Grunddata!D93)/12)</f>
      </c>
      <c r="F93" s="7">
        <f>IF(ISERROR(VLOOKUP(B93,Sasongsindex!$A$4:$D$15,4,FALSE)),"",VLOOKUP(B93,Sasongsindex!$A$4:$D$15,4,FALSE))</f>
      </c>
      <c r="G93" s="6">
        <f t="shared" si="3"/>
      </c>
      <c r="I93" s="19">
        <f t="shared" si="4"/>
        <v>0</v>
      </c>
      <c r="J93" s="7">
        <f t="shared" si="5"/>
        <v>0</v>
      </c>
      <c r="K93" s="7">
        <f>SUM($J$4:J93)</f>
        <v>114.76595744680854</v>
      </c>
      <c r="L93" s="19">
        <f>SUM($I$4:I93)/K93</f>
        <v>-1.2382465176390322E-16</v>
      </c>
    </row>
    <row r="94" spans="1:12" ht="15">
      <c r="A94" s="3"/>
      <c r="B94" s="3"/>
      <c r="C94" s="3"/>
      <c r="D94" s="2">
        <f>IF(ISERROR(VLOOKUP(A94,Arssummor!$A$4:$E$13,2,FALSE)),"",VLOOKUP(A94,Arssummor!$A$4:$E$13,2,FALSE))</f>
      </c>
      <c r="E94" s="11">
        <f>IF(ISERROR(Forsaljningsprognos!$E$3+Forsaljningsprognos!$E$4*Grunddata!D94),"",(Forsaljningsprognos!$E$3+Forsaljningsprognos!$E$4*Grunddata!D94)/12)</f>
      </c>
      <c r="F94" s="7">
        <f>IF(ISERROR(VLOOKUP(B94,Sasongsindex!$A$4:$D$15,4,FALSE)),"",VLOOKUP(B94,Sasongsindex!$A$4:$D$15,4,FALSE))</f>
      </c>
      <c r="G94" s="6">
        <f t="shared" si="3"/>
      </c>
      <c r="I94" s="19">
        <f t="shared" si="4"/>
        <v>0</v>
      </c>
      <c r="J94" s="7">
        <f t="shared" si="5"/>
        <v>0</v>
      </c>
      <c r="K94" s="7">
        <f>SUM($J$4:J94)</f>
        <v>114.76595744680854</v>
      </c>
      <c r="L94" s="19">
        <f>SUM($I$4:I94)/K94</f>
        <v>-1.2382465176390322E-16</v>
      </c>
    </row>
    <row r="95" spans="1:12" ht="15">
      <c r="A95" s="3"/>
      <c r="B95" s="3"/>
      <c r="C95" s="3"/>
      <c r="D95" s="2">
        <f>IF(ISERROR(VLOOKUP(A95,Arssummor!$A$4:$E$13,2,FALSE)),"",VLOOKUP(A95,Arssummor!$A$4:$E$13,2,FALSE))</f>
      </c>
      <c r="E95" s="11">
        <f>IF(ISERROR(Forsaljningsprognos!$E$3+Forsaljningsprognos!$E$4*Grunddata!D95),"",(Forsaljningsprognos!$E$3+Forsaljningsprognos!$E$4*Grunddata!D95)/12)</f>
      </c>
      <c r="F95" s="7">
        <f>IF(ISERROR(VLOOKUP(B95,Sasongsindex!$A$4:$D$15,4,FALSE)),"",VLOOKUP(B95,Sasongsindex!$A$4:$D$15,4,FALSE))</f>
      </c>
      <c r="G95" s="6">
        <f t="shared" si="3"/>
      </c>
      <c r="I95" s="19">
        <f t="shared" si="4"/>
        <v>0</v>
      </c>
      <c r="J95" s="7">
        <f t="shared" si="5"/>
        <v>0</v>
      </c>
      <c r="K95" s="7">
        <f>SUM($J$4:J95)</f>
        <v>114.76595744680854</v>
      </c>
      <c r="L95" s="19">
        <f>SUM($I$4:I95)/K95</f>
        <v>-1.2382465176390322E-16</v>
      </c>
    </row>
    <row r="96" spans="1:12" ht="15">
      <c r="A96" s="3"/>
      <c r="B96" s="3"/>
      <c r="C96" s="3"/>
      <c r="D96" s="2">
        <f>IF(ISERROR(VLOOKUP(A96,Arssummor!$A$4:$E$13,2,FALSE)),"",VLOOKUP(A96,Arssummor!$A$4:$E$13,2,FALSE))</f>
      </c>
      <c r="E96" s="11">
        <f>IF(ISERROR(Forsaljningsprognos!$E$3+Forsaljningsprognos!$E$4*Grunddata!D96),"",(Forsaljningsprognos!$E$3+Forsaljningsprognos!$E$4*Grunddata!D96)/12)</f>
      </c>
      <c r="F96" s="7">
        <f>IF(ISERROR(VLOOKUP(B96,Sasongsindex!$A$4:$D$15,4,FALSE)),"",VLOOKUP(B96,Sasongsindex!$A$4:$D$15,4,FALSE))</f>
      </c>
      <c r="G96" s="6">
        <f t="shared" si="3"/>
      </c>
      <c r="I96" s="19">
        <f t="shared" si="4"/>
        <v>0</v>
      </c>
      <c r="J96" s="7">
        <f t="shared" si="5"/>
        <v>0</v>
      </c>
      <c r="K96" s="7">
        <f>SUM($J$4:J96)</f>
        <v>114.76595744680854</v>
      </c>
      <c r="L96" s="19">
        <f>SUM($I$4:I96)/K96</f>
        <v>-1.2382465176390322E-16</v>
      </c>
    </row>
    <row r="97" spans="1:12" ht="15">
      <c r="A97" s="3"/>
      <c r="B97" s="3"/>
      <c r="C97" s="3"/>
      <c r="D97" s="2">
        <f>IF(ISERROR(VLOOKUP(A97,Arssummor!$A$4:$E$13,2,FALSE)),"",VLOOKUP(A97,Arssummor!$A$4:$E$13,2,FALSE))</f>
      </c>
      <c r="E97" s="11">
        <f>IF(ISERROR(Forsaljningsprognos!$E$3+Forsaljningsprognos!$E$4*Grunddata!D97),"",(Forsaljningsprognos!$E$3+Forsaljningsprognos!$E$4*Grunddata!D97)/12)</f>
      </c>
      <c r="F97" s="7">
        <f>IF(ISERROR(VLOOKUP(B97,Sasongsindex!$A$4:$D$15,4,FALSE)),"",VLOOKUP(B97,Sasongsindex!$A$4:$D$15,4,FALSE))</f>
      </c>
      <c r="G97" s="6">
        <f t="shared" si="3"/>
      </c>
      <c r="I97" s="19">
        <f t="shared" si="4"/>
        <v>0</v>
      </c>
      <c r="J97" s="7">
        <f t="shared" si="5"/>
        <v>0</v>
      </c>
      <c r="K97" s="7">
        <f>SUM($J$4:J97)</f>
        <v>114.76595744680854</v>
      </c>
      <c r="L97" s="19">
        <f>SUM($I$4:I97)/K97</f>
        <v>-1.2382465176390322E-16</v>
      </c>
    </row>
    <row r="98" spans="1:12" ht="15">
      <c r="A98" s="3"/>
      <c r="B98" s="3"/>
      <c r="C98" s="3"/>
      <c r="D98" s="2">
        <f>IF(ISERROR(VLOOKUP(A98,Arssummor!$A$4:$E$13,2,FALSE)),"",VLOOKUP(A98,Arssummor!$A$4:$E$13,2,FALSE))</f>
      </c>
      <c r="E98" s="11">
        <f>IF(ISERROR(Forsaljningsprognos!$E$3+Forsaljningsprognos!$E$4*Grunddata!D98),"",(Forsaljningsprognos!$E$3+Forsaljningsprognos!$E$4*Grunddata!D98)/12)</f>
      </c>
      <c r="F98" s="7">
        <f>IF(ISERROR(VLOOKUP(B98,Sasongsindex!$A$4:$D$15,4,FALSE)),"",VLOOKUP(B98,Sasongsindex!$A$4:$D$15,4,FALSE))</f>
      </c>
      <c r="G98" s="6">
        <f t="shared" si="3"/>
      </c>
      <c r="I98" s="19">
        <f t="shared" si="4"/>
        <v>0</v>
      </c>
      <c r="J98" s="7">
        <f t="shared" si="5"/>
        <v>0</v>
      </c>
      <c r="K98" s="7">
        <f>SUM($J$4:J98)</f>
        <v>114.76595744680854</v>
      </c>
      <c r="L98" s="19">
        <f>SUM($I$4:I98)/K98</f>
        <v>-1.2382465176390322E-16</v>
      </c>
    </row>
    <row r="99" spans="1:12" ht="15">
      <c r="A99" s="3"/>
      <c r="B99" s="3"/>
      <c r="C99" s="3"/>
      <c r="D99" s="2">
        <f>IF(ISERROR(VLOOKUP(A99,Arssummor!$A$4:$E$13,2,FALSE)),"",VLOOKUP(A99,Arssummor!$A$4:$E$13,2,FALSE))</f>
      </c>
      <c r="E99" s="11">
        <f>IF(ISERROR(Forsaljningsprognos!$E$3+Forsaljningsprognos!$E$4*Grunddata!D99),"",(Forsaljningsprognos!$E$3+Forsaljningsprognos!$E$4*Grunddata!D99)/12)</f>
      </c>
      <c r="F99" s="7">
        <f>IF(ISERROR(VLOOKUP(B99,Sasongsindex!$A$4:$D$15,4,FALSE)),"",VLOOKUP(B99,Sasongsindex!$A$4:$D$15,4,FALSE))</f>
      </c>
      <c r="G99" s="6">
        <f t="shared" si="3"/>
      </c>
      <c r="I99" s="19">
        <f t="shared" si="4"/>
        <v>0</v>
      </c>
      <c r="J99" s="7">
        <f t="shared" si="5"/>
        <v>0</v>
      </c>
      <c r="K99" s="7">
        <f>SUM($J$4:J99)</f>
        <v>114.76595744680854</v>
      </c>
      <c r="L99" s="19">
        <f>SUM($I$4:I99)/K99</f>
        <v>-1.2382465176390322E-16</v>
      </c>
    </row>
    <row r="100" spans="1:12" ht="15">
      <c r="A100" s="3"/>
      <c r="B100" s="3"/>
      <c r="C100" s="3"/>
      <c r="D100" s="2">
        <f>IF(ISERROR(VLOOKUP(A100,Arssummor!$A$4:$E$13,2,FALSE)),"",VLOOKUP(A100,Arssummor!$A$4:$E$13,2,FALSE))</f>
      </c>
      <c r="E100" s="11">
        <f>IF(ISERROR(Forsaljningsprognos!$E$3+Forsaljningsprognos!$E$4*Grunddata!D100),"",(Forsaljningsprognos!$E$3+Forsaljningsprognos!$E$4*Grunddata!D100)/12)</f>
      </c>
      <c r="F100" s="7">
        <f>IF(ISERROR(VLOOKUP(B100,Sasongsindex!$A$4:$D$15,4,FALSE)),"",VLOOKUP(B100,Sasongsindex!$A$4:$D$15,4,FALSE))</f>
      </c>
      <c r="G100" s="6">
        <f t="shared" si="3"/>
      </c>
      <c r="I100" s="19">
        <f t="shared" si="4"/>
        <v>0</v>
      </c>
      <c r="J100" s="7">
        <f t="shared" si="5"/>
        <v>0</v>
      </c>
      <c r="K100" s="7">
        <f>SUM($J$4:J100)</f>
        <v>114.76595744680854</v>
      </c>
      <c r="L100" s="19">
        <f>SUM($I$4:I100)/K100</f>
        <v>-1.2382465176390322E-16</v>
      </c>
    </row>
    <row r="101" spans="1:12" ht="15">
      <c r="A101" s="3"/>
      <c r="B101" s="3"/>
      <c r="C101" s="3"/>
      <c r="D101" s="2">
        <f>IF(ISERROR(VLOOKUP(A101,Arssummor!$A$4:$E$13,2,FALSE)),"",VLOOKUP(A101,Arssummor!$A$4:$E$13,2,FALSE))</f>
      </c>
      <c r="E101" s="11">
        <f>IF(ISERROR(Forsaljningsprognos!$E$3+Forsaljningsprognos!$E$4*Grunddata!D101),"",(Forsaljningsprognos!$E$3+Forsaljningsprognos!$E$4*Grunddata!D101)/12)</f>
      </c>
      <c r="F101" s="7">
        <f>IF(ISERROR(VLOOKUP(B101,Sasongsindex!$A$4:$D$15,4,FALSE)),"",VLOOKUP(B101,Sasongsindex!$A$4:$D$15,4,FALSE))</f>
      </c>
      <c r="G101" s="6">
        <f t="shared" si="3"/>
      </c>
      <c r="I101" s="19">
        <f t="shared" si="4"/>
        <v>0</v>
      </c>
      <c r="J101" s="7">
        <f t="shared" si="5"/>
        <v>0</v>
      </c>
      <c r="K101" s="7">
        <f>SUM($J$4:J101)</f>
        <v>114.76595744680854</v>
      </c>
      <c r="L101" s="19">
        <f>SUM($I$4:I101)/K101</f>
        <v>-1.2382465176390322E-16</v>
      </c>
    </row>
    <row r="102" spans="1:12" ht="15">
      <c r="A102" s="3"/>
      <c r="B102" s="3"/>
      <c r="C102" s="3"/>
      <c r="D102" s="2">
        <f>IF(ISERROR(VLOOKUP(A102,Arssummor!$A$4:$E$13,2,FALSE)),"",VLOOKUP(A102,Arssummor!$A$4:$E$13,2,FALSE))</f>
      </c>
      <c r="E102" s="11">
        <f>IF(ISERROR(Forsaljningsprognos!$E$3+Forsaljningsprognos!$E$4*Grunddata!D102),"",(Forsaljningsprognos!$E$3+Forsaljningsprognos!$E$4*Grunddata!D102)/12)</f>
      </c>
      <c r="F102" s="7">
        <f>IF(ISERROR(VLOOKUP(B102,Sasongsindex!$A$4:$D$15,4,FALSE)),"",VLOOKUP(B102,Sasongsindex!$A$4:$D$15,4,FALSE))</f>
      </c>
      <c r="G102" s="6">
        <f t="shared" si="3"/>
      </c>
      <c r="I102" s="19">
        <f t="shared" si="4"/>
        <v>0</v>
      </c>
      <c r="J102" s="7">
        <f t="shared" si="5"/>
        <v>0</v>
      </c>
      <c r="K102" s="7">
        <f>SUM($J$4:J102)</f>
        <v>114.76595744680854</v>
      </c>
      <c r="L102" s="19">
        <f>SUM($I$4:I102)/K102</f>
        <v>-1.2382465176390322E-16</v>
      </c>
    </row>
    <row r="103" spans="1:12" ht="15">
      <c r="A103" s="3"/>
      <c r="B103" s="3"/>
      <c r="C103" s="3"/>
      <c r="D103" s="2">
        <f>IF(ISERROR(VLOOKUP(A103,Arssummor!$A$4:$E$13,2,FALSE)),"",VLOOKUP(A103,Arssummor!$A$4:$E$13,2,FALSE))</f>
      </c>
      <c r="E103" s="11">
        <f>IF(ISERROR(Forsaljningsprognos!$E$3+Forsaljningsprognos!$E$4*Grunddata!D103),"",(Forsaljningsprognos!$E$3+Forsaljningsprognos!$E$4*Grunddata!D103)/12)</f>
      </c>
      <c r="F103" s="7">
        <f>IF(ISERROR(VLOOKUP(B103,Sasongsindex!$A$4:$D$15,4,FALSE)),"",VLOOKUP(B103,Sasongsindex!$A$4:$D$15,4,FALSE))</f>
      </c>
      <c r="G103" s="6">
        <f t="shared" si="3"/>
      </c>
      <c r="I103" s="19">
        <f t="shared" si="4"/>
        <v>0</v>
      </c>
      <c r="J103" s="7">
        <f t="shared" si="5"/>
        <v>0</v>
      </c>
      <c r="K103" s="7">
        <f>SUM($J$4:J103)</f>
        <v>114.76595744680854</v>
      </c>
      <c r="L103" s="19">
        <f>SUM($I$4:I103)/K103</f>
        <v>-1.2382465176390322E-16</v>
      </c>
    </row>
    <row r="104" spans="1:12" ht="15">
      <c r="A104" s="3"/>
      <c r="B104" s="3"/>
      <c r="C104" s="3"/>
      <c r="D104" s="2">
        <f>IF(ISERROR(VLOOKUP(A104,Arssummor!$A$4:$E$13,2,FALSE)),"",VLOOKUP(A104,Arssummor!$A$4:$E$13,2,FALSE))</f>
      </c>
      <c r="E104" s="11">
        <f>IF(ISERROR(Forsaljningsprognos!$E$3+Forsaljningsprognos!$E$4*Grunddata!D104),"",(Forsaljningsprognos!$E$3+Forsaljningsprognos!$E$4*Grunddata!D104)/12)</f>
      </c>
      <c r="F104" s="7">
        <f>IF(ISERROR(VLOOKUP(B104,Sasongsindex!$A$4:$D$15,4,FALSE)),"",VLOOKUP(B104,Sasongsindex!$A$4:$D$15,4,FALSE))</f>
      </c>
      <c r="G104" s="6">
        <f t="shared" si="3"/>
      </c>
      <c r="I104" s="19">
        <f t="shared" si="4"/>
        <v>0</v>
      </c>
      <c r="J104" s="7">
        <f t="shared" si="5"/>
        <v>0</v>
      </c>
      <c r="K104" s="7">
        <f>SUM($J$4:J104)</f>
        <v>114.76595744680854</v>
      </c>
      <c r="L104" s="19">
        <f>SUM($I$4:I104)/K104</f>
        <v>-1.2382465176390322E-16</v>
      </c>
    </row>
    <row r="105" spans="1:12" ht="15">
      <c r="A105" s="3"/>
      <c r="B105" s="3"/>
      <c r="C105" s="3"/>
      <c r="D105" s="2">
        <f>IF(ISERROR(VLOOKUP(A105,Arssummor!$A$4:$E$13,2,FALSE)),"",VLOOKUP(A105,Arssummor!$A$4:$E$13,2,FALSE))</f>
      </c>
      <c r="E105" s="11">
        <f>IF(ISERROR(Forsaljningsprognos!$E$3+Forsaljningsprognos!$E$4*Grunddata!D105),"",(Forsaljningsprognos!$E$3+Forsaljningsprognos!$E$4*Grunddata!D105)/12)</f>
      </c>
      <c r="F105" s="7">
        <f>IF(ISERROR(VLOOKUP(B105,Sasongsindex!$A$4:$D$15,4,FALSE)),"",VLOOKUP(B105,Sasongsindex!$A$4:$D$15,4,FALSE))</f>
      </c>
      <c r="G105" s="6">
        <f t="shared" si="3"/>
      </c>
      <c r="I105" s="19">
        <f t="shared" si="4"/>
        <v>0</v>
      </c>
      <c r="J105" s="7">
        <f t="shared" si="5"/>
        <v>0</v>
      </c>
      <c r="K105" s="7">
        <f>SUM($J$4:J105)</f>
        <v>114.76595744680854</v>
      </c>
      <c r="L105" s="19">
        <f>SUM($I$4:I105)/K105</f>
        <v>-1.2382465176390322E-16</v>
      </c>
    </row>
    <row r="106" spans="1:12" ht="15">
      <c r="A106" s="3"/>
      <c r="B106" s="3"/>
      <c r="C106" s="3"/>
      <c r="D106" s="2">
        <f>IF(ISERROR(VLOOKUP(A106,Arssummor!$A$4:$E$13,2,FALSE)),"",VLOOKUP(A106,Arssummor!$A$4:$E$13,2,FALSE))</f>
      </c>
      <c r="E106" s="11">
        <f>IF(ISERROR(Forsaljningsprognos!$E$3+Forsaljningsprognos!$E$4*Grunddata!D106),"",(Forsaljningsprognos!$E$3+Forsaljningsprognos!$E$4*Grunddata!D106)/12)</f>
      </c>
      <c r="F106" s="7">
        <f>IF(ISERROR(VLOOKUP(B106,Sasongsindex!$A$4:$D$15,4,FALSE)),"",VLOOKUP(B106,Sasongsindex!$A$4:$D$15,4,FALSE))</f>
      </c>
      <c r="G106" s="6">
        <f t="shared" si="3"/>
      </c>
      <c r="I106" s="19">
        <f t="shared" si="4"/>
        <v>0</v>
      </c>
      <c r="J106" s="7">
        <f t="shared" si="5"/>
        <v>0</v>
      </c>
      <c r="K106" s="7">
        <f>SUM($J$4:J106)</f>
        <v>114.76595744680854</v>
      </c>
      <c r="L106" s="19">
        <f>SUM($I$4:I106)/K106</f>
        <v>-1.2382465176390322E-16</v>
      </c>
    </row>
    <row r="107" spans="1:12" ht="15">
      <c r="A107" s="3"/>
      <c r="B107" s="3"/>
      <c r="C107" s="3"/>
      <c r="D107" s="2">
        <f>IF(ISERROR(VLOOKUP(A107,Arssummor!$A$4:$E$13,2,FALSE)),"",VLOOKUP(A107,Arssummor!$A$4:$E$13,2,FALSE))</f>
      </c>
      <c r="E107" s="11">
        <f>IF(ISERROR(Forsaljningsprognos!$E$3+Forsaljningsprognos!$E$4*Grunddata!D107),"",(Forsaljningsprognos!$E$3+Forsaljningsprognos!$E$4*Grunddata!D107)/12)</f>
      </c>
      <c r="F107" s="7">
        <f>IF(ISERROR(VLOOKUP(B107,Sasongsindex!$A$4:$D$15,4,FALSE)),"",VLOOKUP(B107,Sasongsindex!$A$4:$D$15,4,FALSE))</f>
      </c>
      <c r="G107" s="6">
        <f t="shared" si="3"/>
      </c>
      <c r="I107" s="19">
        <f t="shared" si="4"/>
        <v>0</v>
      </c>
      <c r="J107" s="7">
        <f t="shared" si="5"/>
        <v>0</v>
      </c>
      <c r="K107" s="7">
        <f>SUM($J$4:J107)</f>
        <v>114.76595744680854</v>
      </c>
      <c r="L107" s="19">
        <f>SUM($I$4:I107)/K107</f>
        <v>-1.2382465176390322E-16</v>
      </c>
    </row>
    <row r="108" spans="1:12" ht="15">
      <c r="A108" s="3"/>
      <c r="B108" s="3"/>
      <c r="C108" s="3"/>
      <c r="D108" s="2">
        <f>IF(ISERROR(VLOOKUP(A108,Arssummor!$A$4:$E$13,2,FALSE)),"",VLOOKUP(A108,Arssummor!$A$4:$E$13,2,FALSE))</f>
      </c>
      <c r="E108" s="11">
        <f>IF(ISERROR(Forsaljningsprognos!$E$3+Forsaljningsprognos!$E$4*Grunddata!D108),"",(Forsaljningsprognos!$E$3+Forsaljningsprognos!$E$4*Grunddata!D108)/12)</f>
      </c>
      <c r="F108" s="7">
        <f>IF(ISERROR(VLOOKUP(B108,Sasongsindex!$A$4:$D$15,4,FALSE)),"",VLOOKUP(B108,Sasongsindex!$A$4:$D$15,4,FALSE))</f>
      </c>
      <c r="G108" s="6">
        <f t="shared" si="3"/>
      </c>
      <c r="I108" s="19">
        <f t="shared" si="4"/>
        <v>0</v>
      </c>
      <c r="J108" s="7">
        <f t="shared" si="5"/>
        <v>0</v>
      </c>
      <c r="K108" s="7">
        <f>SUM($J$4:J108)</f>
        <v>114.76595744680854</v>
      </c>
      <c r="L108" s="19">
        <f>SUM($I$4:I108)/K108</f>
        <v>-1.2382465176390322E-16</v>
      </c>
    </row>
    <row r="109" spans="1:12" ht="15">
      <c r="A109" s="3"/>
      <c r="B109" s="3"/>
      <c r="C109" s="3"/>
      <c r="D109" s="2">
        <f>IF(ISERROR(VLOOKUP(A109,Arssummor!$A$4:$E$13,2,FALSE)),"",VLOOKUP(A109,Arssummor!$A$4:$E$13,2,FALSE))</f>
      </c>
      <c r="E109" s="11">
        <f>IF(ISERROR(Forsaljningsprognos!$E$3+Forsaljningsprognos!$E$4*Grunddata!D109),"",(Forsaljningsprognos!$E$3+Forsaljningsprognos!$E$4*Grunddata!D109)/12)</f>
      </c>
      <c r="F109" s="7">
        <f>IF(ISERROR(VLOOKUP(B109,Sasongsindex!$A$4:$D$15,4,FALSE)),"",VLOOKUP(B109,Sasongsindex!$A$4:$D$15,4,FALSE))</f>
      </c>
      <c r="G109" s="6">
        <f t="shared" si="3"/>
      </c>
      <c r="I109" s="19">
        <f t="shared" si="4"/>
        <v>0</v>
      </c>
      <c r="J109" s="7">
        <f t="shared" si="5"/>
        <v>0</v>
      </c>
      <c r="K109" s="7">
        <f>SUM($J$4:J109)</f>
        <v>114.76595744680854</v>
      </c>
      <c r="L109" s="19">
        <f>SUM($I$4:I109)/K109</f>
        <v>-1.2382465176390322E-16</v>
      </c>
    </row>
    <row r="110" spans="1:12" ht="15">
      <c r="A110" s="3"/>
      <c r="B110" s="3"/>
      <c r="C110" s="3"/>
      <c r="D110" s="2">
        <f>IF(ISERROR(VLOOKUP(A110,Arssummor!$A$4:$E$13,2,FALSE)),"",VLOOKUP(A110,Arssummor!$A$4:$E$13,2,FALSE))</f>
      </c>
      <c r="E110" s="11">
        <f>IF(ISERROR(Forsaljningsprognos!$E$3+Forsaljningsprognos!$E$4*Grunddata!D110),"",(Forsaljningsprognos!$E$3+Forsaljningsprognos!$E$4*Grunddata!D110)/12)</f>
      </c>
      <c r="F110" s="7">
        <f>IF(ISERROR(VLOOKUP(B110,Sasongsindex!$A$4:$D$15,4,FALSE)),"",VLOOKUP(B110,Sasongsindex!$A$4:$D$15,4,FALSE))</f>
      </c>
      <c r="G110" s="6">
        <f t="shared" si="3"/>
      </c>
      <c r="I110" s="19">
        <f t="shared" si="4"/>
        <v>0</v>
      </c>
      <c r="J110" s="7">
        <f t="shared" si="5"/>
        <v>0</v>
      </c>
      <c r="K110" s="7">
        <f>SUM($J$4:J110)</f>
        <v>114.76595744680854</v>
      </c>
      <c r="L110" s="19">
        <f>SUM($I$4:I110)/K110</f>
        <v>-1.2382465176390322E-16</v>
      </c>
    </row>
    <row r="111" spans="1:12" ht="15">
      <c r="A111" s="3"/>
      <c r="B111" s="3"/>
      <c r="C111" s="3"/>
      <c r="D111" s="2">
        <f>IF(ISERROR(VLOOKUP(A111,Arssummor!$A$4:$E$13,2,FALSE)),"",VLOOKUP(A111,Arssummor!$A$4:$E$13,2,FALSE))</f>
      </c>
      <c r="E111" s="11">
        <f>IF(ISERROR(Forsaljningsprognos!$E$3+Forsaljningsprognos!$E$4*Grunddata!D111),"",(Forsaljningsprognos!$E$3+Forsaljningsprognos!$E$4*Grunddata!D111)/12)</f>
      </c>
      <c r="F111" s="7">
        <f>IF(ISERROR(VLOOKUP(B111,Sasongsindex!$A$4:$D$15,4,FALSE)),"",VLOOKUP(B111,Sasongsindex!$A$4:$D$15,4,FALSE))</f>
      </c>
      <c r="G111" s="6">
        <f t="shared" si="3"/>
      </c>
      <c r="I111" s="19">
        <f t="shared" si="4"/>
        <v>0</v>
      </c>
      <c r="J111" s="7">
        <f t="shared" si="5"/>
        <v>0</v>
      </c>
      <c r="K111" s="7">
        <f>SUM($J$4:J111)</f>
        <v>114.76595744680854</v>
      </c>
      <c r="L111" s="19">
        <f>SUM($I$4:I111)/K111</f>
        <v>-1.2382465176390322E-16</v>
      </c>
    </row>
    <row r="112" spans="1:12" ht="15">
      <c r="A112" s="3"/>
      <c r="B112" s="3"/>
      <c r="C112" s="3"/>
      <c r="D112" s="2">
        <f>IF(ISERROR(VLOOKUP(A112,Arssummor!$A$4:$E$13,2,FALSE)),"",VLOOKUP(A112,Arssummor!$A$4:$E$13,2,FALSE))</f>
      </c>
      <c r="E112" s="11">
        <f>IF(ISERROR(Forsaljningsprognos!$E$3+Forsaljningsprognos!$E$4*Grunddata!D112),"",(Forsaljningsprognos!$E$3+Forsaljningsprognos!$E$4*Grunddata!D112)/12)</f>
      </c>
      <c r="F112" s="7">
        <f>IF(ISERROR(VLOOKUP(B112,Sasongsindex!$A$4:$D$15,4,FALSE)),"",VLOOKUP(B112,Sasongsindex!$A$4:$D$15,4,FALSE))</f>
      </c>
      <c r="G112" s="6">
        <f t="shared" si="3"/>
      </c>
      <c r="I112" s="19">
        <f t="shared" si="4"/>
        <v>0</v>
      </c>
      <c r="J112" s="7">
        <f t="shared" si="5"/>
        <v>0</v>
      </c>
      <c r="K112" s="7">
        <f>SUM($J$4:J112)</f>
        <v>114.76595744680854</v>
      </c>
      <c r="L112" s="19">
        <f>SUM($I$4:I112)/K112</f>
        <v>-1.2382465176390322E-16</v>
      </c>
    </row>
    <row r="113" spans="1:12" ht="15">
      <c r="A113" s="3"/>
      <c r="B113" s="3"/>
      <c r="C113" s="3"/>
      <c r="D113" s="2">
        <f>IF(ISERROR(VLOOKUP(A113,Arssummor!$A$4:$E$13,2,FALSE)),"",VLOOKUP(A113,Arssummor!$A$4:$E$13,2,FALSE))</f>
      </c>
      <c r="E113" s="11">
        <f>IF(ISERROR(Forsaljningsprognos!$E$3+Forsaljningsprognos!$E$4*Grunddata!D113),"",(Forsaljningsprognos!$E$3+Forsaljningsprognos!$E$4*Grunddata!D113)/12)</f>
      </c>
      <c r="F113" s="7">
        <f>IF(ISERROR(VLOOKUP(B113,Sasongsindex!$A$4:$D$15,4,FALSE)),"",VLOOKUP(B113,Sasongsindex!$A$4:$D$15,4,FALSE))</f>
      </c>
      <c r="G113" s="6">
        <f t="shared" si="3"/>
      </c>
      <c r="I113" s="19">
        <f t="shared" si="4"/>
        <v>0</v>
      </c>
      <c r="J113" s="7">
        <f t="shared" si="5"/>
        <v>0</v>
      </c>
      <c r="K113" s="7">
        <f>SUM($J$4:J113)</f>
        <v>114.76595744680854</v>
      </c>
      <c r="L113" s="19">
        <f>SUM($I$4:I113)/K113</f>
        <v>-1.2382465176390322E-16</v>
      </c>
    </row>
    <row r="114" spans="1:12" ht="15">
      <c r="A114" s="3"/>
      <c r="B114" s="3"/>
      <c r="C114" s="3"/>
      <c r="D114" s="2">
        <f>IF(ISERROR(VLOOKUP(A114,Arssummor!$A$4:$E$13,2,FALSE)),"",VLOOKUP(A114,Arssummor!$A$4:$E$13,2,FALSE))</f>
      </c>
      <c r="E114" s="11">
        <f>IF(ISERROR(Forsaljningsprognos!$E$3+Forsaljningsprognos!$E$4*Grunddata!D114),"",(Forsaljningsprognos!$E$3+Forsaljningsprognos!$E$4*Grunddata!D114)/12)</f>
      </c>
      <c r="F114" s="7">
        <f>IF(ISERROR(VLOOKUP(B114,Sasongsindex!$A$4:$D$15,4,FALSE)),"",VLOOKUP(B114,Sasongsindex!$A$4:$D$15,4,FALSE))</f>
      </c>
      <c r="G114" s="6">
        <f t="shared" si="3"/>
      </c>
      <c r="I114" s="19">
        <f t="shared" si="4"/>
        <v>0</v>
      </c>
      <c r="J114" s="7">
        <f t="shared" si="5"/>
        <v>0</v>
      </c>
      <c r="K114" s="7">
        <f>SUM($J$4:J114)</f>
        <v>114.76595744680854</v>
      </c>
      <c r="L114" s="19">
        <f>SUM($I$4:I114)/K114</f>
        <v>-1.2382465176390322E-16</v>
      </c>
    </row>
    <row r="115" spans="1:12" ht="15">
      <c r="A115" s="3"/>
      <c r="B115" s="3"/>
      <c r="C115" s="3"/>
      <c r="D115" s="2">
        <f>IF(ISERROR(VLOOKUP(A115,Arssummor!$A$4:$E$13,2,FALSE)),"",VLOOKUP(A115,Arssummor!$A$4:$E$13,2,FALSE))</f>
      </c>
      <c r="E115" s="11">
        <f>IF(ISERROR(Forsaljningsprognos!$E$3+Forsaljningsprognos!$E$4*Grunddata!D115),"",(Forsaljningsprognos!$E$3+Forsaljningsprognos!$E$4*Grunddata!D115)/12)</f>
      </c>
      <c r="F115" s="7">
        <f>IF(ISERROR(VLOOKUP(B115,Sasongsindex!$A$4:$D$15,4,FALSE)),"",VLOOKUP(B115,Sasongsindex!$A$4:$D$15,4,FALSE))</f>
      </c>
      <c r="G115" s="6">
        <f t="shared" si="3"/>
      </c>
      <c r="I115" s="19">
        <f t="shared" si="4"/>
        <v>0</v>
      </c>
      <c r="J115" s="7">
        <f t="shared" si="5"/>
        <v>0</v>
      </c>
      <c r="K115" s="7">
        <f>SUM($J$4:J115)</f>
        <v>114.76595744680854</v>
      </c>
      <c r="L115" s="19">
        <f>SUM($I$4:I115)/K115</f>
        <v>-1.2382465176390322E-16</v>
      </c>
    </row>
    <row r="116" spans="1:12" ht="15">
      <c r="A116" s="3"/>
      <c r="B116" s="3"/>
      <c r="C116" s="3"/>
      <c r="D116" s="2">
        <f>IF(ISERROR(VLOOKUP(A116,Arssummor!$A$4:$E$13,2,FALSE)),"",VLOOKUP(A116,Arssummor!$A$4:$E$13,2,FALSE))</f>
      </c>
      <c r="E116" s="11">
        <f>IF(ISERROR(Forsaljningsprognos!$E$3+Forsaljningsprognos!$E$4*Grunddata!D116),"",(Forsaljningsprognos!$E$3+Forsaljningsprognos!$E$4*Grunddata!D116)/12)</f>
      </c>
      <c r="F116" s="7">
        <f>IF(ISERROR(VLOOKUP(B116,Sasongsindex!$A$4:$D$15,4,FALSE)),"",VLOOKUP(B116,Sasongsindex!$A$4:$D$15,4,FALSE))</f>
      </c>
      <c r="G116" s="6">
        <f t="shared" si="3"/>
      </c>
      <c r="I116" s="19">
        <f t="shared" si="4"/>
        <v>0</v>
      </c>
      <c r="J116" s="7">
        <f t="shared" si="5"/>
        <v>0</v>
      </c>
      <c r="K116" s="7">
        <f>SUM($J$4:J116)</f>
        <v>114.76595744680854</v>
      </c>
      <c r="L116" s="19">
        <f>SUM($I$4:I116)/K116</f>
        <v>-1.2382465176390322E-16</v>
      </c>
    </row>
    <row r="117" spans="1:12" ht="15">
      <c r="A117" s="3"/>
      <c r="B117" s="3"/>
      <c r="C117" s="3"/>
      <c r="D117" s="2">
        <f>IF(ISERROR(VLOOKUP(A117,Arssummor!$A$4:$E$13,2,FALSE)),"",VLOOKUP(A117,Arssummor!$A$4:$E$13,2,FALSE))</f>
      </c>
      <c r="E117" s="11">
        <f>IF(ISERROR(Forsaljningsprognos!$E$3+Forsaljningsprognos!$E$4*Grunddata!D117),"",(Forsaljningsprognos!$E$3+Forsaljningsprognos!$E$4*Grunddata!D117)/12)</f>
      </c>
      <c r="F117" s="7">
        <f>IF(ISERROR(VLOOKUP(B117,Sasongsindex!$A$4:$D$15,4,FALSE)),"",VLOOKUP(B117,Sasongsindex!$A$4:$D$15,4,FALSE))</f>
      </c>
      <c r="G117" s="6">
        <f t="shared" si="3"/>
      </c>
      <c r="I117" s="19">
        <f t="shared" si="4"/>
        <v>0</v>
      </c>
      <c r="J117" s="7">
        <f t="shared" si="5"/>
        <v>0</v>
      </c>
      <c r="K117" s="7">
        <f>SUM($J$4:J117)</f>
        <v>114.76595744680854</v>
      </c>
      <c r="L117" s="19">
        <f>SUM($I$4:I117)/K117</f>
        <v>-1.2382465176390322E-16</v>
      </c>
    </row>
    <row r="118" spans="1:12" ht="15">
      <c r="A118" s="3"/>
      <c r="B118" s="3"/>
      <c r="C118" s="3"/>
      <c r="D118" s="2">
        <f>IF(ISERROR(VLOOKUP(A118,Arssummor!$A$4:$E$13,2,FALSE)),"",VLOOKUP(A118,Arssummor!$A$4:$E$13,2,FALSE))</f>
      </c>
      <c r="E118" s="11">
        <f>IF(ISERROR(Forsaljningsprognos!$E$3+Forsaljningsprognos!$E$4*Grunddata!D118),"",(Forsaljningsprognos!$E$3+Forsaljningsprognos!$E$4*Grunddata!D118)/12)</f>
      </c>
      <c r="F118" s="7">
        <f>IF(ISERROR(VLOOKUP(B118,Sasongsindex!$A$4:$D$15,4,FALSE)),"",VLOOKUP(B118,Sasongsindex!$A$4:$D$15,4,FALSE))</f>
      </c>
      <c r="G118" s="6">
        <f t="shared" si="3"/>
      </c>
      <c r="I118" s="19">
        <f t="shared" si="4"/>
        <v>0</v>
      </c>
      <c r="J118" s="7">
        <f t="shared" si="5"/>
        <v>0</v>
      </c>
      <c r="K118" s="7">
        <f>SUM($J$4:J118)</f>
        <v>114.76595744680854</v>
      </c>
      <c r="L118" s="19">
        <f>SUM($I$4:I118)/K118</f>
        <v>-1.2382465176390322E-16</v>
      </c>
    </row>
    <row r="119" spans="1:12" ht="15">
      <c r="A119" s="3"/>
      <c r="B119" s="3"/>
      <c r="C119" s="3"/>
      <c r="D119" s="2">
        <f>IF(ISERROR(VLOOKUP(A119,Arssummor!$A$4:$E$13,2,FALSE)),"",VLOOKUP(A119,Arssummor!$A$4:$E$13,2,FALSE))</f>
      </c>
      <c r="E119" s="11">
        <f>IF(ISERROR(Forsaljningsprognos!$E$3+Forsaljningsprognos!$E$4*Grunddata!D119),"",(Forsaljningsprognos!$E$3+Forsaljningsprognos!$E$4*Grunddata!D119)/12)</f>
      </c>
      <c r="F119" s="7">
        <f>IF(ISERROR(VLOOKUP(B119,Sasongsindex!$A$4:$D$15,4,FALSE)),"",VLOOKUP(B119,Sasongsindex!$A$4:$D$15,4,FALSE))</f>
      </c>
      <c r="G119" s="6">
        <f t="shared" si="3"/>
      </c>
      <c r="I119" s="19">
        <f t="shared" si="4"/>
        <v>0</v>
      </c>
      <c r="J119" s="7">
        <f t="shared" si="5"/>
        <v>0</v>
      </c>
      <c r="K119" s="7">
        <f>SUM($J$4:J119)</f>
        <v>114.76595744680854</v>
      </c>
      <c r="L119" s="19">
        <f>SUM($I$4:I119)/K119</f>
        <v>-1.2382465176390322E-16</v>
      </c>
    </row>
    <row r="120" spans="1:12" ht="15">
      <c r="A120" s="3"/>
      <c r="B120" s="3"/>
      <c r="C120" s="3"/>
      <c r="D120" s="2">
        <f>IF(ISERROR(VLOOKUP(A120,Arssummor!$A$4:$E$13,2,FALSE)),"",VLOOKUP(A120,Arssummor!$A$4:$E$13,2,FALSE))</f>
      </c>
      <c r="E120" s="11">
        <f>IF(ISERROR(Forsaljningsprognos!$E$3+Forsaljningsprognos!$E$4*Grunddata!D120),"",(Forsaljningsprognos!$E$3+Forsaljningsprognos!$E$4*Grunddata!D120)/12)</f>
      </c>
      <c r="F120" s="7">
        <f>IF(ISERROR(VLOOKUP(B120,Sasongsindex!$A$4:$D$15,4,FALSE)),"",VLOOKUP(B120,Sasongsindex!$A$4:$D$15,4,FALSE))</f>
      </c>
      <c r="G120" s="6">
        <f t="shared" si="3"/>
      </c>
      <c r="I120" s="19">
        <f t="shared" si="4"/>
        <v>0</v>
      </c>
      <c r="J120" s="7">
        <f t="shared" si="5"/>
        <v>0</v>
      </c>
      <c r="K120" s="7">
        <f>SUM($J$4:J120)</f>
        <v>114.76595744680854</v>
      </c>
      <c r="L120" s="19">
        <f>SUM($I$4:I120)/K120</f>
        <v>-1.2382465176390322E-16</v>
      </c>
    </row>
    <row r="121" spans="1:12" ht="15">
      <c r="A121" s="3"/>
      <c r="B121" s="3"/>
      <c r="C121" s="3"/>
      <c r="D121" s="2">
        <f>IF(ISERROR(VLOOKUP(A121,Arssummor!$A$4:$E$13,2,FALSE)),"",VLOOKUP(A121,Arssummor!$A$4:$E$13,2,FALSE))</f>
      </c>
      <c r="E121" s="11">
        <f>IF(ISERROR(Forsaljningsprognos!$E$3+Forsaljningsprognos!$E$4*Grunddata!D121),"",(Forsaljningsprognos!$E$3+Forsaljningsprognos!$E$4*Grunddata!D121)/12)</f>
      </c>
      <c r="F121" s="7">
        <f>IF(ISERROR(VLOOKUP(B121,Sasongsindex!$A$4:$D$15,4,FALSE)),"",VLOOKUP(B121,Sasongsindex!$A$4:$D$15,4,FALSE))</f>
      </c>
      <c r="G121" s="6">
        <f t="shared" si="3"/>
      </c>
      <c r="I121" s="19">
        <f t="shared" si="4"/>
        <v>0</v>
      </c>
      <c r="J121" s="7">
        <f t="shared" si="5"/>
        <v>0</v>
      </c>
      <c r="K121" s="7">
        <f>SUM($J$4:J121)</f>
        <v>114.76595744680854</v>
      </c>
      <c r="L121" s="19">
        <f>SUM($I$4:I121)/K121</f>
        <v>-1.2382465176390322E-16</v>
      </c>
    </row>
    <row r="122" spans="1:12" ht="15">
      <c r="A122" s="3"/>
      <c r="B122" s="3"/>
      <c r="C122" s="3"/>
      <c r="D122" s="2">
        <f>IF(ISERROR(VLOOKUP(A122,Arssummor!$A$4:$E$13,2,FALSE)),"",VLOOKUP(A122,Arssummor!$A$4:$E$13,2,FALSE))</f>
      </c>
      <c r="E122" s="11">
        <f>IF(ISERROR(Forsaljningsprognos!$E$3+Forsaljningsprognos!$E$4*Grunddata!D122),"",(Forsaljningsprognos!$E$3+Forsaljningsprognos!$E$4*Grunddata!D122)/12)</f>
      </c>
      <c r="F122" s="7">
        <f>IF(ISERROR(VLOOKUP(B122,Sasongsindex!$A$4:$D$15,4,FALSE)),"",VLOOKUP(B122,Sasongsindex!$A$4:$D$15,4,FALSE))</f>
      </c>
      <c r="G122" s="6">
        <f t="shared" si="3"/>
      </c>
      <c r="I122" s="19">
        <f t="shared" si="4"/>
        <v>0</v>
      </c>
      <c r="J122" s="7">
        <f t="shared" si="5"/>
        <v>0</v>
      </c>
      <c r="K122" s="7">
        <f>SUM($J$4:J122)</f>
        <v>114.76595744680854</v>
      </c>
      <c r="L122" s="19">
        <f>SUM($I$4:I122)/K122</f>
        <v>-1.2382465176390322E-16</v>
      </c>
    </row>
    <row r="123" spans="1:12" ht="15">
      <c r="A123" s="3"/>
      <c r="B123" s="3"/>
      <c r="C123" s="12"/>
      <c r="D123" s="2">
        <f>IF(ISERROR(VLOOKUP(A123,Arssummor!$A$4:$E$13,2,FALSE)),"",VLOOKUP(A123,Arssummor!$A$4:$E$13,2,FALSE))</f>
      </c>
      <c r="E123" s="11">
        <f>IF(ISERROR(Forsaljningsprognos!$E$3+Forsaljningsprognos!$E$4*Grunddata!D123),"",(Forsaljningsprognos!$E$3+Forsaljningsprognos!$E$4*Grunddata!D123)/12)</f>
      </c>
      <c r="F123" s="7">
        <f>IF(ISERROR(VLOOKUP(B123,Sasongsindex!$A$4:$D$15,4,FALSE)),"",VLOOKUP(B123,Sasongsindex!$A$4:$D$15,4,FALSE))</f>
      </c>
      <c r="G123" s="6">
        <f t="shared" si="3"/>
      </c>
      <c r="I123" s="19">
        <f t="shared" si="4"/>
        <v>0</v>
      </c>
      <c r="J123" s="7">
        <f t="shared" si="5"/>
        <v>0</v>
      </c>
      <c r="K123" s="7">
        <f>SUM($J$4:J123)</f>
        <v>114.76595744680854</v>
      </c>
      <c r="L123" s="19">
        <f>SUM($I$4:I123)/K123</f>
        <v>-1.2382465176390322E-16</v>
      </c>
    </row>
    <row r="124" spans="1:7" ht="15.75" thickBot="1">
      <c r="A124" s="13" t="s">
        <v>20</v>
      </c>
      <c r="B124" s="13"/>
      <c r="C124" s="14">
        <f>SUM(C4:C123)</f>
        <v>3384</v>
      </c>
      <c r="D124" s="15"/>
      <c r="E124" s="15"/>
      <c r="F124" s="15"/>
      <c r="G124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:E3"/>
    </sheetView>
  </sheetViews>
  <sheetFormatPr defaultColWidth="9.140625" defaultRowHeight="15"/>
  <cols>
    <col min="3" max="3" width="13.7109375" style="0" bestFit="1" customWidth="1"/>
  </cols>
  <sheetData>
    <row r="1" ht="15.75">
      <c r="A1" s="1" t="s">
        <v>33</v>
      </c>
    </row>
    <row r="3" spans="1:5" ht="15">
      <c r="A3" s="10" t="s">
        <v>2</v>
      </c>
      <c r="B3" s="10" t="s">
        <v>34</v>
      </c>
      <c r="C3" s="10" t="s">
        <v>35</v>
      </c>
      <c r="D3" s="10" t="s">
        <v>23</v>
      </c>
      <c r="E3" s="10" t="s">
        <v>24</v>
      </c>
    </row>
    <row r="4" spans="1:5" ht="15">
      <c r="A4" s="3">
        <v>2005</v>
      </c>
      <c r="B4" s="4">
        <f>(A4-A4)+1</f>
        <v>1</v>
      </c>
      <c r="C4" s="2">
        <f>SUMIF(Grunddata!$A$4:$A$123,Arssummor!A4,Grunddata!$C$4:$C$123)</f>
        <v>1050</v>
      </c>
      <c r="D4" s="2">
        <f>IF(ISERROR(B4^2),"",B4^2)</f>
        <v>1</v>
      </c>
      <c r="E4" s="2">
        <f>IF(ISERROR(B4*C4),"",B4*C4)</f>
        <v>1050</v>
      </c>
    </row>
    <row r="5" spans="1:5" ht="15">
      <c r="A5" s="3">
        <v>2006</v>
      </c>
      <c r="B5" s="4">
        <f>IF(A5&gt;0,(A5-$A$4)+1,"")</f>
        <v>2</v>
      </c>
      <c r="C5" s="2">
        <f>SUMIF(Grunddata!$A$4:$A$123,Arssummor!A5,Grunddata!$C$4:$C$123)</f>
        <v>1130</v>
      </c>
      <c r="D5" s="2">
        <f aca="true" t="shared" si="0" ref="D5:D13">IF(ISERROR(B5^2),"",B5^2)</f>
        <v>4</v>
      </c>
      <c r="E5" s="2">
        <f aca="true" t="shared" si="1" ref="E5:E13">IF(ISERROR(B5*C5),"",B5*C5)</f>
        <v>2260</v>
      </c>
    </row>
    <row r="6" spans="1:5" ht="15">
      <c r="A6" s="3">
        <v>2007</v>
      </c>
      <c r="B6" s="4">
        <f aca="true" t="shared" si="2" ref="B6:B13">IF(A6&gt;0,(A6-$A$4)+1,"")</f>
        <v>3</v>
      </c>
      <c r="C6" s="2">
        <f>SUMIF(Grunddata!$A$4:$A$123,Arssummor!A6,Grunddata!$C$4:$C$123)</f>
        <v>1204</v>
      </c>
      <c r="D6" s="2">
        <f t="shared" si="0"/>
        <v>9</v>
      </c>
      <c r="E6" s="2">
        <f t="shared" si="1"/>
        <v>3612</v>
      </c>
    </row>
    <row r="7" spans="1:5" ht="15">
      <c r="A7" s="3"/>
      <c r="B7" s="4">
        <f t="shared" si="2"/>
      </c>
      <c r="C7" s="2">
        <f>SUMIF(Grunddata!$A$4:$A$123,Arssummor!A7,Grunddata!$C$4:$C$123)</f>
        <v>0</v>
      </c>
      <c r="D7" s="2">
        <f t="shared" si="0"/>
      </c>
      <c r="E7" s="2">
        <f t="shared" si="1"/>
      </c>
    </row>
    <row r="8" spans="1:5" ht="15">
      <c r="A8" s="3"/>
      <c r="B8" s="4">
        <f t="shared" si="2"/>
      </c>
      <c r="C8" s="2">
        <f>SUMIF(Grunddata!$A$4:$A$123,Arssummor!A8,Grunddata!$C$4:$C$123)</f>
        <v>0</v>
      </c>
      <c r="D8" s="2">
        <f t="shared" si="0"/>
      </c>
      <c r="E8" s="2">
        <f t="shared" si="1"/>
      </c>
    </row>
    <row r="9" spans="1:5" ht="15">
      <c r="A9" s="3"/>
      <c r="B9" s="4">
        <f t="shared" si="2"/>
      </c>
      <c r="C9" s="2">
        <f>SUMIF(Grunddata!$A$4:$A$123,Arssummor!A9,Grunddata!$C$4:$C$123)</f>
        <v>0</v>
      </c>
      <c r="D9" s="2">
        <f t="shared" si="0"/>
      </c>
      <c r="E9" s="2">
        <f t="shared" si="1"/>
      </c>
    </row>
    <row r="10" spans="1:5" ht="15">
      <c r="A10" s="3"/>
      <c r="B10" s="4">
        <f t="shared" si="2"/>
      </c>
      <c r="C10" s="2">
        <f>SUMIF(Grunddata!$A$4:$A$123,Arssummor!A10,Grunddata!$C$4:$C$123)</f>
        <v>0</v>
      </c>
      <c r="D10" s="2">
        <f t="shared" si="0"/>
      </c>
      <c r="E10" s="2">
        <f t="shared" si="1"/>
      </c>
    </row>
    <row r="11" spans="1:5" ht="15">
      <c r="A11" s="3"/>
      <c r="B11" s="4">
        <f t="shared" si="2"/>
      </c>
      <c r="C11" s="2">
        <f>SUMIF(Grunddata!$A$4:$A$123,Arssummor!A11,Grunddata!$C$4:$C$123)</f>
        <v>0</v>
      </c>
      <c r="D11" s="2">
        <f t="shared" si="0"/>
      </c>
      <c r="E11" s="2">
        <f t="shared" si="1"/>
      </c>
    </row>
    <row r="12" spans="1:5" ht="15">
      <c r="A12" s="3"/>
      <c r="B12" s="4">
        <f t="shared" si="2"/>
      </c>
      <c r="C12" s="2">
        <f>SUMIF(Grunddata!$A$4:$A$123,Arssummor!A12,Grunddata!$C$4:$C$123)</f>
        <v>0</v>
      </c>
      <c r="D12" s="2">
        <f t="shared" si="0"/>
      </c>
      <c r="E12" s="2">
        <f t="shared" si="1"/>
      </c>
    </row>
    <row r="13" spans="1:5" ht="15">
      <c r="A13" s="3"/>
      <c r="B13" s="4">
        <f t="shared" si="2"/>
      </c>
      <c r="C13" s="2">
        <f>SUMIF(Grunddata!$A$4:$A$123,Arssummor!A13,Grunddata!$C$4:$C$123)</f>
        <v>0</v>
      </c>
      <c r="D13" s="2">
        <f t="shared" si="0"/>
      </c>
      <c r="E13" s="2">
        <f t="shared" si="1"/>
      </c>
    </row>
    <row r="14" spans="1:5" ht="15">
      <c r="A14" s="8" t="s">
        <v>17</v>
      </c>
      <c r="B14" s="8">
        <f>SUM(B4:B13)</f>
        <v>6</v>
      </c>
      <c r="C14" s="8">
        <f>SUM(C4:C13)</f>
        <v>3384</v>
      </c>
      <c r="D14" s="8">
        <f>SUM(D4:D13)</f>
        <v>14</v>
      </c>
      <c r="E14" s="8">
        <f>SUM(E4:E13)</f>
        <v>6922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13.28125" style="0" customWidth="1"/>
    <col min="3" max="3" width="13.7109375" style="0" bestFit="1" customWidth="1"/>
    <col min="4" max="4" width="13.7109375" style="0" customWidth="1"/>
  </cols>
  <sheetData>
    <row r="1" ht="15.75">
      <c r="A1" s="1" t="s">
        <v>18</v>
      </c>
    </row>
    <row r="3" spans="1:4" ht="15">
      <c r="A3" s="10" t="s">
        <v>1</v>
      </c>
      <c r="B3" s="10" t="s">
        <v>19</v>
      </c>
      <c r="C3" s="10" t="s">
        <v>22</v>
      </c>
      <c r="D3" s="10" t="s">
        <v>18</v>
      </c>
    </row>
    <row r="4" spans="1:4" ht="15">
      <c r="A4" s="2" t="s">
        <v>3</v>
      </c>
      <c r="B4" s="6">
        <f>SUMIF(Grunddata!$B$4:$B$123,Sasongsindex!A4,Grunddata!$C$4:$C$123)/COUNTIF(Grunddata!$B$4:$B$123,Sasongsindex!A4)</f>
        <v>90</v>
      </c>
      <c r="C4" s="2">
        <f>$B$16/12</f>
        <v>94</v>
      </c>
      <c r="D4" s="7">
        <f>B4/C4</f>
        <v>0.9574468085106383</v>
      </c>
    </row>
    <row r="5" spans="1:4" ht="15">
      <c r="A5" s="2" t="s">
        <v>4</v>
      </c>
      <c r="B5" s="6">
        <f>SUMIF(Grunddata!$B$4:$B$123,Sasongsindex!A5,Grunddata!$C$4:$C$123)/COUNTIF(Grunddata!$B$4:$B$123,Sasongsindex!A5)</f>
        <v>80</v>
      </c>
      <c r="C5" s="2">
        <f aca="true" t="shared" si="0" ref="C5:C15">$B$16/12</f>
        <v>94</v>
      </c>
      <c r="D5" s="7">
        <f aca="true" t="shared" si="1" ref="D5:D15">B5/C5</f>
        <v>0.851063829787234</v>
      </c>
    </row>
    <row r="6" spans="1:4" ht="15">
      <c r="A6" s="2" t="s">
        <v>5</v>
      </c>
      <c r="B6" s="6">
        <f>SUMIF(Grunddata!$B$4:$B$123,Sasongsindex!A6,Grunddata!$C$4:$C$123)/COUNTIF(Grunddata!$B$4:$B$123,Sasongsindex!A6)</f>
        <v>85</v>
      </c>
      <c r="C6" s="2">
        <f t="shared" si="0"/>
        <v>94</v>
      </c>
      <c r="D6" s="7">
        <f t="shared" si="1"/>
        <v>0.9042553191489362</v>
      </c>
    </row>
    <row r="7" spans="1:4" ht="15">
      <c r="A7" s="2" t="s">
        <v>6</v>
      </c>
      <c r="B7" s="6">
        <f>SUMIF(Grunddata!$B$4:$B$123,Sasongsindex!A7,Grunddata!$C$4:$C$123)/COUNTIF(Grunddata!$B$4:$B$123,Sasongsindex!A7)</f>
        <v>100</v>
      </c>
      <c r="C7" s="2">
        <f t="shared" si="0"/>
        <v>94</v>
      </c>
      <c r="D7" s="7">
        <f t="shared" si="1"/>
        <v>1.0638297872340425</v>
      </c>
    </row>
    <row r="8" spans="1:4" ht="15">
      <c r="A8" s="2" t="s">
        <v>7</v>
      </c>
      <c r="B8" s="6">
        <f>SUMIF(Grunddata!$B$4:$B$123,Sasongsindex!A8,Grunddata!$C$4:$C$123)/COUNTIF(Grunddata!$B$4:$B$123,Sasongsindex!A8)</f>
        <v>123</v>
      </c>
      <c r="C8" s="2">
        <f t="shared" si="0"/>
        <v>94</v>
      </c>
      <c r="D8" s="7">
        <f t="shared" si="1"/>
        <v>1.3085106382978724</v>
      </c>
    </row>
    <row r="9" spans="1:4" ht="15">
      <c r="A9" s="2" t="s">
        <v>8</v>
      </c>
      <c r="B9" s="6">
        <f>SUMIF(Grunddata!$B$4:$B$123,Sasongsindex!A9,Grunddata!$C$4:$C$123)/COUNTIF(Grunddata!$B$4:$B$123,Sasongsindex!A9)</f>
        <v>115</v>
      </c>
      <c r="C9" s="2">
        <f t="shared" si="0"/>
        <v>94</v>
      </c>
      <c r="D9" s="7">
        <f t="shared" si="1"/>
        <v>1.2234042553191489</v>
      </c>
    </row>
    <row r="10" spans="1:4" ht="15">
      <c r="A10" s="2" t="s">
        <v>9</v>
      </c>
      <c r="B10" s="6">
        <f>SUMIF(Grunddata!$B$4:$B$123,Sasongsindex!A10,Grunddata!$C$4:$C$123)/COUNTIF(Grunddata!$B$4:$B$123,Sasongsindex!A10)</f>
        <v>105</v>
      </c>
      <c r="C10" s="2">
        <f t="shared" si="0"/>
        <v>94</v>
      </c>
      <c r="D10" s="7">
        <f t="shared" si="1"/>
        <v>1.1170212765957446</v>
      </c>
    </row>
    <row r="11" spans="1:4" ht="15">
      <c r="A11" s="2" t="s">
        <v>10</v>
      </c>
      <c r="B11" s="6">
        <f>SUMIF(Grunddata!$B$4:$B$123,Sasongsindex!A11,Grunddata!$C$4:$C$123)/COUNTIF(Grunddata!$B$4:$B$123,Sasongsindex!A11)</f>
        <v>100</v>
      </c>
      <c r="C11" s="2">
        <f t="shared" si="0"/>
        <v>94</v>
      </c>
      <c r="D11" s="7">
        <f t="shared" si="1"/>
        <v>1.0638297872340425</v>
      </c>
    </row>
    <row r="12" spans="1:4" ht="15">
      <c r="A12" s="2" t="s">
        <v>11</v>
      </c>
      <c r="B12" s="6">
        <f>SUMIF(Grunddata!$B$4:$B$123,Sasongsindex!A12,Grunddata!$C$4:$C$123)/COUNTIF(Grunddata!$B$4:$B$123,Sasongsindex!A12)</f>
        <v>90</v>
      </c>
      <c r="C12" s="2">
        <f t="shared" si="0"/>
        <v>94</v>
      </c>
      <c r="D12" s="7">
        <f t="shared" si="1"/>
        <v>0.9574468085106383</v>
      </c>
    </row>
    <row r="13" spans="1:4" ht="15">
      <c r="A13" s="2" t="s">
        <v>12</v>
      </c>
      <c r="B13" s="6">
        <f>SUMIF(Grunddata!$B$4:$B$123,Sasongsindex!A13,Grunddata!$C$4:$C$123)/COUNTIF(Grunddata!$B$4:$B$123,Sasongsindex!A13)</f>
        <v>80</v>
      </c>
      <c r="C13" s="2">
        <f t="shared" si="0"/>
        <v>94</v>
      </c>
      <c r="D13" s="7">
        <f t="shared" si="1"/>
        <v>0.851063829787234</v>
      </c>
    </row>
    <row r="14" spans="1:4" ht="15">
      <c r="A14" s="2" t="s">
        <v>13</v>
      </c>
      <c r="B14" s="6">
        <f>SUMIF(Grunddata!$B$4:$B$123,Sasongsindex!A14,Grunddata!$C$4:$C$123)/COUNTIF(Grunddata!$B$4:$B$123,Sasongsindex!A14)</f>
        <v>80</v>
      </c>
      <c r="C14" s="2">
        <f t="shared" si="0"/>
        <v>94</v>
      </c>
      <c r="D14" s="7">
        <f t="shared" si="1"/>
        <v>0.851063829787234</v>
      </c>
    </row>
    <row r="15" spans="1:4" ht="15">
      <c r="A15" s="2" t="s">
        <v>14</v>
      </c>
      <c r="B15" s="6">
        <f>SUMIF(Grunddata!$B$4:$B$123,Sasongsindex!A15,Grunddata!$C$4:$C$123)/COUNTIF(Grunddata!$B$4:$B$123,Sasongsindex!A15)</f>
        <v>80</v>
      </c>
      <c r="C15" s="2">
        <f t="shared" si="0"/>
        <v>94</v>
      </c>
      <c r="D15" s="7">
        <f t="shared" si="1"/>
        <v>0.851063829787234</v>
      </c>
    </row>
    <row r="16" spans="1:2" ht="15">
      <c r="A16" s="8" t="s">
        <v>21</v>
      </c>
      <c r="B16" s="9">
        <f>SUM(B4:B15)</f>
        <v>1128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5.00390625" style="0" customWidth="1"/>
    <col min="2" max="2" width="13.140625" style="0" customWidth="1"/>
    <col min="3" max="3" width="13.140625" style="0" bestFit="1" customWidth="1"/>
    <col min="5" max="5" width="12.00390625" style="0" customWidth="1"/>
    <col min="6" max="6" width="3.140625" style="0" customWidth="1"/>
  </cols>
  <sheetData>
    <row r="1" ht="18.75">
      <c r="A1" s="16" t="s">
        <v>25</v>
      </c>
    </row>
    <row r="3" spans="1:5" ht="15">
      <c r="A3" s="5" t="s">
        <v>26</v>
      </c>
      <c r="B3" s="2">
        <f>Arssummor!B14/COUNTIF(Arssummor!C4:C13,"&gt;0")</f>
        <v>2</v>
      </c>
      <c r="D3" s="5" t="s">
        <v>31</v>
      </c>
      <c r="E3" s="2">
        <f>B4-(E4*B3)</f>
        <v>974</v>
      </c>
    </row>
    <row r="4" spans="1:5" ht="15">
      <c r="A4" s="5" t="s">
        <v>27</v>
      </c>
      <c r="B4" s="2">
        <f>Arssummor!C14/COUNTIF(Arssummor!C4:C13,"&gt;0")</f>
        <v>1128</v>
      </c>
      <c r="D4" s="5" t="s">
        <v>32</v>
      </c>
      <c r="E4" s="7">
        <f>(B5-(B7*B3*B4))/(B6-(B7*B3^2))</f>
        <v>77</v>
      </c>
    </row>
    <row r="5" spans="1:2" ht="15">
      <c r="A5" s="5" t="s">
        <v>28</v>
      </c>
      <c r="B5" s="2">
        <f>Arssummor!E14</f>
        <v>6922</v>
      </c>
    </row>
    <row r="6" spans="1:2" ht="15">
      <c r="A6" s="5" t="s">
        <v>29</v>
      </c>
      <c r="B6" s="2">
        <f>Arssummor!D14</f>
        <v>14</v>
      </c>
    </row>
    <row r="7" spans="1:7" ht="15">
      <c r="A7" s="5" t="s">
        <v>30</v>
      </c>
      <c r="B7" s="2">
        <f>COUNTIF(Arssummor!C4:C13,"&gt;0")</f>
        <v>3</v>
      </c>
      <c r="D7" s="10" t="s">
        <v>36</v>
      </c>
      <c r="E7" s="24" t="str">
        <f>"Y"&amp;"="&amp;E3&amp;"+"&amp;E4&amp;"x"</f>
        <v>Y=974+77x</v>
      </c>
      <c r="F7" s="24"/>
      <c r="G7" s="24"/>
    </row>
    <row r="8" spans="1:2" ht="15">
      <c r="A8" s="5" t="s">
        <v>44</v>
      </c>
      <c r="B8" s="20">
        <f>CORREL(Arssummor!C4:C13,Arssummor!B4:B13)</f>
        <v>0.9997471022088116</v>
      </c>
    </row>
    <row r="9" spans="1:2" ht="15">
      <c r="A9" s="5" t="s">
        <v>45</v>
      </c>
      <c r="B9" s="20">
        <f>B8^2</f>
        <v>0.999494268374916</v>
      </c>
    </row>
    <row r="11" spans="1:2" ht="15">
      <c r="A11" s="5" t="s">
        <v>2</v>
      </c>
      <c r="B11" s="3">
        <v>2008</v>
      </c>
    </row>
    <row r="12" spans="1:2" ht="15">
      <c r="A12" s="5" t="s">
        <v>15</v>
      </c>
      <c r="B12" s="2">
        <f>(B11-Arssummor!A4)+1</f>
        <v>4</v>
      </c>
    </row>
    <row r="14" spans="1:6" ht="15">
      <c r="A14" s="10" t="s">
        <v>1</v>
      </c>
      <c r="B14" s="10" t="s">
        <v>37</v>
      </c>
      <c r="C14" s="10" t="s">
        <v>18</v>
      </c>
      <c r="D14" s="25" t="s">
        <v>38</v>
      </c>
      <c r="E14" s="25"/>
      <c r="F14" s="25"/>
    </row>
    <row r="15" spans="1:6" ht="15">
      <c r="A15" s="2" t="s">
        <v>3</v>
      </c>
      <c r="B15" s="11">
        <f aca="true" t="shared" si="0" ref="B15:B26">($E$3+$E$4*$B$12)/12</f>
        <v>106.83333333333333</v>
      </c>
      <c r="C15" s="7">
        <f>VLOOKUP(A15,Sasongsindex!$A$4:$D$15,4,FALSE)</f>
        <v>0.9574468085106383</v>
      </c>
      <c r="D15" s="22">
        <f>B15*C15</f>
        <v>102.2872340425532</v>
      </c>
      <c r="E15" s="22"/>
      <c r="F15" s="22"/>
    </row>
    <row r="16" spans="1:6" ht="15">
      <c r="A16" s="2" t="s">
        <v>4</v>
      </c>
      <c r="B16" s="11">
        <f t="shared" si="0"/>
        <v>106.83333333333333</v>
      </c>
      <c r="C16" s="7">
        <f>VLOOKUP(A16,Sasongsindex!$A$4:$D$15,4,FALSE)</f>
        <v>0.851063829787234</v>
      </c>
      <c r="D16" s="22">
        <f aca="true" t="shared" si="1" ref="D16:D26">B16*C16</f>
        <v>90.92198581560284</v>
      </c>
      <c r="E16" s="22"/>
      <c r="F16" s="22"/>
    </row>
    <row r="17" spans="1:6" ht="15">
      <c r="A17" s="2" t="s">
        <v>5</v>
      </c>
      <c r="B17" s="11">
        <f t="shared" si="0"/>
        <v>106.83333333333333</v>
      </c>
      <c r="C17" s="7">
        <f>VLOOKUP(A17,Sasongsindex!$A$4:$D$15,4,FALSE)</f>
        <v>0.9042553191489362</v>
      </c>
      <c r="D17" s="22">
        <f t="shared" si="1"/>
        <v>96.60460992907801</v>
      </c>
      <c r="E17" s="22"/>
      <c r="F17" s="22"/>
    </row>
    <row r="18" spans="1:6" ht="15">
      <c r="A18" s="2" t="s">
        <v>6</v>
      </c>
      <c r="B18" s="11">
        <f t="shared" si="0"/>
        <v>106.83333333333333</v>
      </c>
      <c r="C18" s="7">
        <f>VLOOKUP(A18,Sasongsindex!$A$4:$D$15,4,FALSE)</f>
        <v>1.0638297872340425</v>
      </c>
      <c r="D18" s="22">
        <f t="shared" si="1"/>
        <v>113.65248226950354</v>
      </c>
      <c r="E18" s="22"/>
      <c r="F18" s="22"/>
    </row>
    <row r="19" spans="1:6" ht="15">
      <c r="A19" s="2" t="s">
        <v>7</v>
      </c>
      <c r="B19" s="11">
        <f t="shared" si="0"/>
        <v>106.83333333333333</v>
      </c>
      <c r="C19" s="7">
        <f>VLOOKUP(A19,Sasongsindex!$A$4:$D$15,4,FALSE)</f>
        <v>1.3085106382978724</v>
      </c>
      <c r="D19" s="22">
        <f t="shared" si="1"/>
        <v>139.79255319148936</v>
      </c>
      <c r="E19" s="22"/>
      <c r="F19" s="22"/>
    </row>
    <row r="20" spans="1:6" ht="15">
      <c r="A20" s="2" t="s">
        <v>8</v>
      </c>
      <c r="B20" s="11">
        <f t="shared" si="0"/>
        <v>106.83333333333333</v>
      </c>
      <c r="C20" s="7">
        <f>VLOOKUP(A20,Sasongsindex!$A$4:$D$15,4,FALSE)</f>
        <v>1.2234042553191489</v>
      </c>
      <c r="D20" s="22">
        <f t="shared" si="1"/>
        <v>130.70035460992906</v>
      </c>
      <c r="E20" s="22"/>
      <c r="F20" s="22"/>
    </row>
    <row r="21" spans="1:6" ht="15">
      <c r="A21" s="2" t="s">
        <v>9</v>
      </c>
      <c r="B21" s="11">
        <f t="shared" si="0"/>
        <v>106.83333333333333</v>
      </c>
      <c r="C21" s="7">
        <f>VLOOKUP(A21,Sasongsindex!$A$4:$D$15,4,FALSE)</f>
        <v>1.1170212765957446</v>
      </c>
      <c r="D21" s="22">
        <f t="shared" si="1"/>
        <v>119.33510638297871</v>
      </c>
      <c r="E21" s="22"/>
      <c r="F21" s="22"/>
    </row>
    <row r="22" spans="1:6" ht="15">
      <c r="A22" s="2" t="s">
        <v>10</v>
      </c>
      <c r="B22" s="11">
        <f t="shared" si="0"/>
        <v>106.83333333333333</v>
      </c>
      <c r="C22" s="7">
        <f>VLOOKUP(A22,Sasongsindex!$A$4:$D$15,4,FALSE)</f>
        <v>1.0638297872340425</v>
      </c>
      <c r="D22" s="22">
        <f t="shared" si="1"/>
        <v>113.65248226950354</v>
      </c>
      <c r="E22" s="22"/>
      <c r="F22" s="22"/>
    </row>
    <row r="23" spans="1:6" ht="15">
      <c r="A23" s="2" t="s">
        <v>11</v>
      </c>
      <c r="B23" s="11">
        <f t="shared" si="0"/>
        <v>106.83333333333333</v>
      </c>
      <c r="C23" s="7">
        <f>VLOOKUP(A23,Sasongsindex!$A$4:$D$15,4,FALSE)</f>
        <v>0.9574468085106383</v>
      </c>
      <c r="D23" s="22">
        <f t="shared" si="1"/>
        <v>102.2872340425532</v>
      </c>
      <c r="E23" s="22"/>
      <c r="F23" s="22"/>
    </row>
    <row r="24" spans="1:6" ht="15">
      <c r="A24" s="2" t="s">
        <v>12</v>
      </c>
      <c r="B24" s="11">
        <f t="shared" si="0"/>
        <v>106.83333333333333</v>
      </c>
      <c r="C24" s="7">
        <f>VLOOKUP(A24,Sasongsindex!$A$4:$D$15,4,FALSE)</f>
        <v>0.851063829787234</v>
      </c>
      <c r="D24" s="22">
        <f t="shared" si="1"/>
        <v>90.92198581560284</v>
      </c>
      <c r="E24" s="22"/>
      <c r="F24" s="22"/>
    </row>
    <row r="25" spans="1:6" ht="15">
      <c r="A25" s="2" t="s">
        <v>13</v>
      </c>
      <c r="B25" s="11">
        <f t="shared" si="0"/>
        <v>106.83333333333333</v>
      </c>
      <c r="C25" s="7">
        <f>VLOOKUP(A25,Sasongsindex!$A$4:$D$15,4,FALSE)</f>
        <v>0.851063829787234</v>
      </c>
      <c r="D25" s="22">
        <f t="shared" si="1"/>
        <v>90.92198581560284</v>
      </c>
      <c r="E25" s="22"/>
      <c r="F25" s="22"/>
    </row>
    <row r="26" spans="1:6" ht="15">
      <c r="A26" s="2" t="s">
        <v>14</v>
      </c>
      <c r="B26" s="11">
        <f t="shared" si="0"/>
        <v>106.83333333333333</v>
      </c>
      <c r="C26" s="7">
        <f>VLOOKUP(A26,Sasongsindex!$A$4:$D$15,4,FALSE)</f>
        <v>0.851063829787234</v>
      </c>
      <c r="D26" s="22">
        <f t="shared" si="1"/>
        <v>90.92198581560284</v>
      </c>
      <c r="E26" s="22"/>
      <c r="F26" s="22"/>
    </row>
    <row r="27" spans="1:6" ht="15.75" thickBot="1">
      <c r="A27" s="17" t="s">
        <v>43</v>
      </c>
      <c r="B27" s="18">
        <f>SUM(B15:B26)</f>
        <v>1282</v>
      </c>
      <c r="C27" s="18">
        <f>SUM(C15:C26)</f>
        <v>12.000000000000002</v>
      </c>
      <c r="D27" s="23">
        <f>SUM(D15:D26)</f>
        <v>1281.9999999999998</v>
      </c>
      <c r="E27" s="23"/>
      <c r="F27" s="23"/>
    </row>
  </sheetData>
  <sheetProtection/>
  <mergeCells count="15">
    <mergeCell ref="E7:G7"/>
    <mergeCell ref="D14:F14"/>
    <mergeCell ref="D15:F15"/>
    <mergeCell ref="D16:F16"/>
    <mergeCell ref="D17:F17"/>
    <mergeCell ref="D18:F18"/>
    <mergeCell ref="D25:F25"/>
    <mergeCell ref="D26:F26"/>
    <mergeCell ref="D27:F27"/>
    <mergeCell ref="D19:F19"/>
    <mergeCell ref="D20:F20"/>
    <mergeCell ref="D21:F21"/>
    <mergeCell ref="D22:F22"/>
    <mergeCell ref="D23:F23"/>
    <mergeCell ref="D24:F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2008-10-31T10:02:37Z</dcterms:created>
  <dcterms:modified xsi:type="dcterms:W3CDTF">2008-10-31T13:16:44Z</dcterms:modified>
  <cp:category/>
  <cp:version/>
  <cp:contentType/>
  <cp:contentStatus/>
</cp:coreProperties>
</file>