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Meny" sheetId="1" r:id="rId1"/>
    <sheet name="Primär data" sheetId="2" r:id="rId2"/>
    <sheet name="Analys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Fredde</author>
  </authors>
  <commentList>
    <comment ref="F4" authorId="0">
      <text>
        <r>
          <rPr>
            <sz val="8"/>
            <rFont val="Tahoma"/>
            <family val="2"/>
          </rPr>
          <t xml:space="preserve">12 månaders statskuldsväxelränta
</t>
        </r>
      </text>
    </comment>
    <comment ref="E4" authorId="0">
      <text>
        <r>
          <rPr>
            <sz val="8"/>
            <rFont val="Tahoma"/>
            <family val="2"/>
          </rPr>
          <t xml:space="preserve">Volatilitet per år, den årliga volatiliteten
</t>
        </r>
      </text>
    </comment>
    <comment ref="D4" authorId="0">
      <text>
        <r>
          <rPr>
            <sz val="8"/>
            <rFont val="Tahoma"/>
            <family val="2"/>
          </rPr>
          <t>Antal dagar kvar till lösen för optionen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Fredde</author>
  </authors>
  <commentList>
    <comment ref="E4" authorId="0">
      <text>
        <r>
          <rPr>
            <sz val="8"/>
            <rFont val="Tahoma"/>
            <family val="2"/>
          </rPr>
          <t>hur mycket i kr förändras det teoretiska optionspriset då aktiekursen stiger 1 krona</t>
        </r>
        <r>
          <rPr>
            <b/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8"/>
            <rFont val="Tahoma"/>
            <family val="2"/>
          </rPr>
          <t>hur mycket förändras delta då aktiekursen stiger med 1 krona</t>
        </r>
      </text>
    </comment>
    <comment ref="G4" authorId="0">
      <text>
        <r>
          <rPr>
            <sz val="8"/>
            <rFont val="Tahoma"/>
            <family val="2"/>
          </rPr>
          <t>hur mycket i kr förändras det teoretiska optionspriset då volatiliteten ökar med 1 procentenhet</t>
        </r>
        <r>
          <rPr>
            <b/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sz val="8"/>
            <rFont val="Tahoma"/>
            <family val="2"/>
          </rPr>
          <t>hur mycket i kr förändras det teoretiska optionspriset då 1 dag fortlöper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sz val="8"/>
            <rFont val="Tahoma"/>
            <family val="2"/>
          </rPr>
          <t>hur mycket i kr förändras det teoretiska optionspriset då aktiekursen stiger 1 krona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sz val="8"/>
            <rFont val="Tahoma"/>
            <family val="2"/>
          </rPr>
          <t>hur mycket förändras delta då aktiekursen stiger med 1 krona</t>
        </r>
      </text>
    </comment>
    <comment ref="L4" authorId="0">
      <text>
        <r>
          <rPr>
            <sz val="8"/>
            <rFont val="Tahoma"/>
            <family val="2"/>
          </rPr>
          <t>hur mycket i kr förändras det teoretiska optionspriset då volatiliteten ökar med 1 procentenhet</t>
        </r>
        <r>
          <rPr>
            <b/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sz val="8"/>
            <rFont val="Tahoma"/>
            <family val="2"/>
          </rPr>
          <t xml:space="preserve">hur mycket i kr förändras det teoretiska optionspriset då 1 dag fortlöper
</t>
        </r>
        <r>
          <rPr>
            <sz val="8"/>
            <rFont val="Tahoma"/>
            <family val="2"/>
          </rPr>
          <t xml:space="preserve">
</t>
        </r>
      </text>
    </comment>
    <comment ref="N4" authorId="0">
      <text>
        <r>
          <rPr>
            <sz val="8"/>
            <rFont val="Tahoma"/>
            <family val="2"/>
          </rPr>
          <t>Med hur många procent ökar köpoptionen i värde då aktiekursen stiger med 1 procent</t>
        </r>
      </text>
    </comment>
    <comment ref="O4" authorId="0">
      <text>
        <r>
          <rPr>
            <sz val="8"/>
            <rFont val="Tahoma"/>
            <family val="2"/>
          </rPr>
          <t xml:space="preserve">Med hur många procent ökar säljoptionen i värde då aktiekursen stiger med 1 procent
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sz val="8"/>
            <rFont val="Tahoma"/>
            <family val="2"/>
          </rPr>
          <t>Beräknat med hjälp av black &amp; scholes formel för europeiska optioner</t>
        </r>
      </text>
    </comment>
    <comment ref="I4" authorId="0">
      <text>
        <r>
          <rPr>
            <sz val="8"/>
            <rFont val="Tahoma"/>
            <family val="2"/>
          </rPr>
          <t>Beräknat med hjälp av put/call parity sambandet</t>
        </r>
      </text>
    </comment>
  </commentList>
</comments>
</file>

<file path=xl/sharedStrings.xml><?xml version="1.0" encoding="utf-8"?>
<sst xmlns="http://schemas.openxmlformats.org/spreadsheetml/2006/main" count="77" uniqueCount="32">
  <si>
    <t>Lösenpris</t>
  </si>
  <si>
    <t>Volatilitet</t>
  </si>
  <si>
    <t>Ränta</t>
  </si>
  <si>
    <t>procent</t>
  </si>
  <si>
    <t>kr</t>
  </si>
  <si>
    <t xml:space="preserve">Återstående </t>
  </si>
  <si>
    <t>löptid (d=365)</t>
  </si>
  <si>
    <t>d1</t>
  </si>
  <si>
    <t>d2</t>
  </si>
  <si>
    <t>OMX</t>
  </si>
  <si>
    <t>Underliggande</t>
  </si>
  <si>
    <t>Teoretiskt pris</t>
  </si>
  <si>
    <t>Köpoption</t>
  </si>
  <si>
    <t>Säljoption</t>
  </si>
  <si>
    <t>Hävstång</t>
  </si>
  <si>
    <t>Aktiekurs</t>
  </si>
  <si>
    <t>Nokia</t>
  </si>
  <si>
    <t>Aktie &amp; index optioner</t>
  </si>
  <si>
    <t>Indata</t>
  </si>
  <si>
    <t>MENY</t>
  </si>
  <si>
    <t>Primär data</t>
  </si>
  <si>
    <t>Optionsanalys</t>
  </si>
  <si>
    <t>Förklaring</t>
  </si>
  <si>
    <t>Utdata</t>
  </si>
  <si>
    <t>Utvecklare</t>
  </si>
  <si>
    <t>O  p  t  i  o  n  s  r  ä  k  n  a  r  e  n</t>
  </si>
  <si>
    <t>Delta</t>
  </si>
  <si>
    <t>värde</t>
  </si>
  <si>
    <t>Gamma</t>
  </si>
  <si>
    <t>Vega</t>
  </si>
  <si>
    <t>Theta</t>
  </si>
  <si>
    <t>Ekonomiprogram.biz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</si>
</sst>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color indexed="63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9"/>
      <name val="Arial"/>
      <family val="2"/>
    </font>
    <font>
      <i/>
      <sz val="8"/>
      <color indexed="62"/>
      <name val="Arial"/>
      <family val="2"/>
    </font>
    <font>
      <u val="single"/>
      <sz val="10"/>
      <color indexed="36"/>
      <name val="Arial"/>
      <family val="2"/>
    </font>
    <font>
      <b/>
      <sz val="26"/>
      <color indexed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9" fontId="5" fillId="35" borderId="17" xfId="5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35" borderId="20" xfId="0" applyFont="1" applyFill="1" applyBorder="1" applyAlignment="1">
      <alignment/>
    </xf>
    <xf numFmtId="9" fontId="5" fillId="35" borderId="20" xfId="50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170" fontId="5" fillId="0" borderId="17" xfId="50" applyNumberFormat="1" applyFont="1" applyFill="1" applyBorder="1" applyAlignment="1">
      <alignment/>
    </xf>
    <xf numFmtId="169" fontId="5" fillId="0" borderId="17" xfId="50" applyNumberFormat="1" applyFont="1" applyFill="1" applyBorder="1" applyAlignment="1">
      <alignment/>
    </xf>
    <xf numFmtId="170" fontId="5" fillId="0" borderId="17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7" borderId="13" xfId="0" applyFont="1" applyFill="1" applyBorder="1" applyAlignment="1">
      <alignment/>
    </xf>
    <xf numFmtId="0" fontId="9" fillId="37" borderId="15" xfId="0" applyFont="1" applyFill="1" applyBorder="1" applyAlignment="1">
      <alignment horizontal="left"/>
    </xf>
    <xf numFmtId="0" fontId="9" fillId="37" borderId="12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9" fillId="37" borderId="14" xfId="0" applyFont="1" applyFill="1" applyBorder="1" applyAlignment="1">
      <alignment horizontal="left"/>
    </xf>
    <xf numFmtId="0" fontId="9" fillId="37" borderId="16" xfId="0" applyFont="1" applyFill="1" applyBorder="1" applyAlignment="1">
      <alignment horizontal="left"/>
    </xf>
    <xf numFmtId="0" fontId="13" fillId="35" borderId="13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5" borderId="17" xfId="0" applyFill="1" applyBorder="1" applyAlignment="1">
      <alignment/>
    </xf>
    <xf numFmtId="0" fontId="0" fillId="0" borderId="17" xfId="0" applyBorder="1" applyAlignment="1">
      <alignment/>
    </xf>
    <xf numFmtId="0" fontId="10" fillId="38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9" fillId="36" borderId="12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36" borderId="14" xfId="0" applyFont="1" applyFill="1" applyBorder="1" applyAlignment="1">
      <alignment horizontal="left"/>
    </xf>
    <xf numFmtId="0" fontId="9" fillId="36" borderId="16" xfId="0" applyFont="1" applyFill="1" applyBorder="1" applyAlignment="1">
      <alignment horizontal="left"/>
    </xf>
    <xf numFmtId="0" fontId="6" fillId="34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11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0" fillId="39" borderId="0" xfId="0" applyFont="1" applyFill="1" applyAlignment="1">
      <alignment horizontal="center"/>
    </xf>
    <xf numFmtId="0" fontId="12" fillId="40" borderId="0" xfId="45" applyFont="1" applyFill="1" applyAlignment="1" applyProtection="1">
      <alignment horizontal="left"/>
      <protection/>
    </xf>
    <xf numFmtId="0" fontId="3" fillId="39" borderId="12" xfId="0" applyFont="1" applyFill="1" applyBorder="1" applyAlignment="1">
      <alignment horizontal="center" vertical="center" readingOrder="1"/>
    </xf>
    <xf numFmtId="0" fontId="3" fillId="39" borderId="13" xfId="0" applyFont="1" applyFill="1" applyBorder="1" applyAlignment="1">
      <alignment horizontal="center" vertical="center" readingOrder="1"/>
    </xf>
    <xf numFmtId="0" fontId="3" fillId="39" borderId="18" xfId="0" applyFont="1" applyFill="1" applyBorder="1" applyAlignment="1">
      <alignment horizontal="center" vertical="center" readingOrder="1"/>
    </xf>
    <xf numFmtId="0" fontId="3" fillId="39" borderId="19" xfId="0" applyFont="1" applyFill="1" applyBorder="1" applyAlignment="1">
      <alignment horizontal="center" vertical="center" readingOrder="1"/>
    </xf>
    <xf numFmtId="0" fontId="3" fillId="39" borderId="0" xfId="0" applyFont="1" applyFill="1" applyBorder="1" applyAlignment="1">
      <alignment horizontal="center" vertical="center" readingOrder="1"/>
    </xf>
    <xf numFmtId="0" fontId="3" fillId="39" borderId="21" xfId="0" applyFont="1" applyFill="1" applyBorder="1" applyAlignment="1">
      <alignment horizontal="center" vertical="center" readingOrder="1"/>
    </xf>
    <xf numFmtId="0" fontId="3" fillId="39" borderId="14" xfId="0" applyFont="1" applyFill="1" applyBorder="1" applyAlignment="1">
      <alignment horizontal="center" vertical="center" readingOrder="1"/>
    </xf>
    <xf numFmtId="0" fontId="3" fillId="39" borderId="15" xfId="0" applyFont="1" applyFill="1" applyBorder="1" applyAlignment="1">
      <alignment horizontal="center" vertical="center" readingOrder="1"/>
    </xf>
    <xf numFmtId="0" fontId="3" fillId="39" borderId="16" xfId="0" applyFont="1" applyFill="1" applyBorder="1" applyAlignment="1">
      <alignment horizontal="center" vertical="center" readingOrder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5</xdr:row>
      <xdr:rowOff>66675</xdr:rowOff>
    </xdr:from>
    <xdr:to>
      <xdr:col>10</xdr:col>
      <xdr:colOff>314325</xdr:colOff>
      <xdr:row>24</xdr:row>
      <xdr:rowOff>104775</xdr:rowOff>
    </xdr:to>
    <xdr:pic>
      <xdr:nvPicPr>
        <xdr:cNvPr id="1" name="Picture 3" descr="wyqpfxat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90625"/>
          <a:ext cx="4419600" cy="3209925"/>
        </a:xfrm>
        <a:prstGeom prst="rect">
          <a:avLst/>
        </a:prstGeom>
        <a:noFill/>
        <a:ln w="25400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sheetData>
    <row r="1" spans="1:15" ht="34.5" thickBot="1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50"/>
      <c r="M1" s="50"/>
      <c r="N1" s="50"/>
      <c r="O1" s="50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4" ht="15.75">
      <c r="A5" s="65" t="s">
        <v>19</v>
      </c>
      <c r="B5" s="6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>
      <c r="A6" s="66" t="s">
        <v>20</v>
      </c>
      <c r="B6" s="6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>
      <c r="A7" s="66" t="s">
        <v>21</v>
      </c>
      <c r="B7" s="6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4:14" ht="12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4:14" ht="12.75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4:14" ht="12.7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4:14" ht="12.7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4:14" ht="12.75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4:14" ht="12.75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4:14" ht="12.7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4:14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4:14" ht="12.75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4:14" ht="12.75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46" t="s">
        <v>22</v>
      </c>
      <c r="B18" s="4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47"/>
      <c r="B19" s="1" t="s">
        <v>18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48"/>
      <c r="B20" s="1" t="s">
        <v>23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4:14" ht="12.7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4:14" ht="12.7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4:14" ht="12.7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4:14" ht="12.7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.75">
      <c r="A25" s="49" t="s">
        <v>24</v>
      </c>
      <c r="B25" s="4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61" t="s">
        <v>31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>
      <c r="A27" s="6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4:14" ht="12.7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4:14" ht="12.7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</sheetData>
  <sheetProtection/>
  <mergeCells count="4">
    <mergeCell ref="A1:K1"/>
    <mergeCell ref="A5:B5"/>
    <mergeCell ref="A6:B6"/>
    <mergeCell ref="A7:B7"/>
  </mergeCells>
  <hyperlinks>
    <hyperlink ref="A6:B6" location="'Primär data'!A1" display="Primär data"/>
    <hyperlink ref="A7:B7" location="Analys!A1" display="Optionsanalys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1" max="1" width="11.00390625" style="0" customWidth="1"/>
    <col min="3" max="3" width="9.421875" style="0" customWidth="1"/>
    <col min="4" max="4" width="12.28125" style="0" customWidth="1"/>
    <col min="5" max="6" width="9.57421875" style="0" customWidth="1"/>
  </cols>
  <sheetData>
    <row r="1" ht="12.75">
      <c r="A1" s="1"/>
    </row>
    <row r="3" spans="1:3" ht="12.75">
      <c r="A3" s="2" t="s">
        <v>17</v>
      </c>
      <c r="B3" s="3"/>
      <c r="C3" s="32"/>
    </row>
    <row r="4" spans="1:8" ht="12.75">
      <c r="A4" s="4" t="s">
        <v>10</v>
      </c>
      <c r="B4" s="5" t="s">
        <v>15</v>
      </c>
      <c r="C4" s="5" t="s">
        <v>0</v>
      </c>
      <c r="D4" s="5" t="s">
        <v>5</v>
      </c>
      <c r="E4" s="5" t="s">
        <v>1</v>
      </c>
      <c r="F4" s="5" t="s">
        <v>2</v>
      </c>
      <c r="G4" s="13" t="s">
        <v>7</v>
      </c>
      <c r="H4" s="12" t="s">
        <v>8</v>
      </c>
    </row>
    <row r="5" spans="1:8" ht="12.75">
      <c r="A5" s="6"/>
      <c r="B5" s="11" t="s">
        <v>4</v>
      </c>
      <c r="C5" s="11" t="s">
        <v>4</v>
      </c>
      <c r="D5" s="11" t="s">
        <v>6</v>
      </c>
      <c r="E5" s="11" t="s">
        <v>3</v>
      </c>
      <c r="F5" s="11" t="s">
        <v>3</v>
      </c>
      <c r="G5" s="7"/>
      <c r="H5" s="8"/>
    </row>
    <row r="6" spans="1:8" ht="12.75">
      <c r="A6" s="9" t="s">
        <v>16</v>
      </c>
      <c r="B6" s="9">
        <v>124</v>
      </c>
      <c r="C6" s="9">
        <v>160</v>
      </c>
      <c r="D6" s="9">
        <v>29</v>
      </c>
      <c r="E6" s="10">
        <v>0.5</v>
      </c>
      <c r="F6" s="10">
        <v>0.04</v>
      </c>
      <c r="G6" s="22">
        <f aca="true" t="shared" si="0" ref="G6:G12">((LN(B6/C6))+(F6+(POWER(E6,2))/2)*(D6/365))/(E6*SQRT(D6/365))</f>
        <v>-1.7155468439805945</v>
      </c>
      <c r="H6" s="23">
        <f aca="true" t="shared" si="1" ref="H6:H12">G6-(E6*SQRT(D6/365))</f>
        <v>-1.8564830483378503</v>
      </c>
    </row>
    <row r="7" spans="1:8" ht="12.75">
      <c r="A7" s="9" t="s">
        <v>16</v>
      </c>
      <c r="B7" s="9">
        <v>130</v>
      </c>
      <c r="C7" s="9">
        <v>160</v>
      </c>
      <c r="D7" s="9">
        <v>29</v>
      </c>
      <c r="E7" s="10">
        <v>0.5</v>
      </c>
      <c r="F7" s="10">
        <v>0.04</v>
      </c>
      <c r="G7" s="22">
        <f t="shared" si="0"/>
        <v>-1.380268303835116</v>
      </c>
      <c r="H7" s="23">
        <f t="shared" si="1"/>
        <v>-1.5212045081923717</v>
      </c>
    </row>
    <row r="8" spans="1:8" ht="12.75">
      <c r="A8" s="9" t="s">
        <v>16</v>
      </c>
      <c r="B8" s="9">
        <v>144</v>
      </c>
      <c r="C8" s="9">
        <v>160</v>
      </c>
      <c r="D8" s="9">
        <v>29</v>
      </c>
      <c r="E8" s="10">
        <v>0.5</v>
      </c>
      <c r="F8" s="10">
        <v>0.04</v>
      </c>
      <c r="G8" s="22">
        <f t="shared" si="0"/>
        <v>-0.6545580465817412</v>
      </c>
      <c r="H8" s="23">
        <f t="shared" si="1"/>
        <v>-0.795494250938997</v>
      </c>
    </row>
    <row r="9" spans="1:8" ht="12.75">
      <c r="A9" s="9" t="s">
        <v>16</v>
      </c>
      <c r="B9" s="9">
        <v>150</v>
      </c>
      <c r="C9" s="9">
        <v>160</v>
      </c>
      <c r="D9" s="9">
        <v>29</v>
      </c>
      <c r="E9" s="10">
        <v>0.5</v>
      </c>
      <c r="F9" s="10">
        <v>0.04</v>
      </c>
      <c r="G9" s="22">
        <f t="shared" si="0"/>
        <v>-0.3649093029787389</v>
      </c>
      <c r="H9" s="23">
        <f t="shared" si="1"/>
        <v>-0.5058455073359946</v>
      </c>
    </row>
    <row r="10" spans="1:8" ht="12.75">
      <c r="A10" s="9" t="s">
        <v>16</v>
      </c>
      <c r="B10" s="9">
        <v>155</v>
      </c>
      <c r="C10" s="9">
        <v>160</v>
      </c>
      <c r="D10" s="9">
        <v>29</v>
      </c>
      <c r="E10" s="10">
        <v>0.5</v>
      </c>
      <c r="F10" s="10">
        <v>0.04</v>
      </c>
      <c r="G10" s="22">
        <f t="shared" si="0"/>
        <v>-0.13225210199528709</v>
      </c>
      <c r="H10" s="23">
        <f t="shared" si="1"/>
        <v>-0.27318830635254276</v>
      </c>
    </row>
    <row r="11" spans="1:8" ht="12.75">
      <c r="A11" s="9" t="s">
        <v>16</v>
      </c>
      <c r="B11" s="9">
        <v>160</v>
      </c>
      <c r="C11" s="9">
        <v>160</v>
      </c>
      <c r="D11" s="9">
        <v>29</v>
      </c>
      <c r="E11" s="10">
        <v>0.5</v>
      </c>
      <c r="F11" s="10">
        <v>0.04</v>
      </c>
      <c r="G11" s="22">
        <f t="shared" si="0"/>
        <v>0.09301789487578875</v>
      </c>
      <c r="H11" s="23">
        <f t="shared" si="1"/>
        <v>-0.047918309481466956</v>
      </c>
    </row>
    <row r="12" spans="1:8" ht="12.75">
      <c r="A12" s="9" t="s">
        <v>16</v>
      </c>
      <c r="B12" s="9">
        <v>170</v>
      </c>
      <c r="C12" s="9">
        <v>160</v>
      </c>
      <c r="D12" s="9">
        <v>29</v>
      </c>
      <c r="E12" s="10">
        <v>0.5</v>
      </c>
      <c r="F12" s="10">
        <v>0.04</v>
      </c>
      <c r="G12" s="22">
        <f t="shared" si="0"/>
        <v>0.5231743766181165</v>
      </c>
      <c r="H12" s="23">
        <f t="shared" si="1"/>
        <v>0.38223817226086076</v>
      </c>
    </row>
    <row r="13" spans="1:8" ht="12.75">
      <c r="A13" s="9" t="s">
        <v>16</v>
      </c>
      <c r="B13" s="9">
        <v>170</v>
      </c>
      <c r="C13" s="9">
        <v>160</v>
      </c>
      <c r="D13" s="9">
        <v>29</v>
      </c>
      <c r="E13" s="10">
        <v>0.5</v>
      </c>
      <c r="F13" s="10">
        <v>0.04</v>
      </c>
      <c r="G13" s="22">
        <f>((LN(B13/C13))+(F13+(POWER(E13,2))/2)*(D13/365))/(E13*SQRT(D13/365))</f>
        <v>0.5231743766181165</v>
      </c>
      <c r="H13" s="23">
        <f>G13-(E13*SQRT(D13/365))</f>
        <v>0.38223817226086076</v>
      </c>
    </row>
    <row r="14" spans="1:8" ht="12.75">
      <c r="A14" s="9" t="s">
        <v>16</v>
      </c>
      <c r="B14" s="9">
        <v>170</v>
      </c>
      <c r="C14" s="9">
        <v>160</v>
      </c>
      <c r="D14" s="9">
        <v>29</v>
      </c>
      <c r="E14" s="10">
        <v>0.5</v>
      </c>
      <c r="F14" s="10">
        <v>0.04</v>
      </c>
      <c r="G14" s="22">
        <f>((LN(B14/C14))+(F14+(POWER(E14,2))/2)*(D14/365))/(E14*SQRT(D14/365))</f>
        <v>0.5231743766181165</v>
      </c>
      <c r="H14" s="23">
        <f>G14-(E14*SQRT(D14/365))</f>
        <v>0.38223817226086076</v>
      </c>
    </row>
    <row r="15" spans="1:8" ht="12.75">
      <c r="A15" s="9" t="s">
        <v>16</v>
      </c>
      <c r="B15" s="9">
        <v>170</v>
      </c>
      <c r="C15" s="9">
        <v>160</v>
      </c>
      <c r="D15" s="9">
        <v>29</v>
      </c>
      <c r="E15" s="10">
        <v>0.5</v>
      </c>
      <c r="F15" s="10">
        <v>0.04</v>
      </c>
      <c r="G15" s="22">
        <f>((LN(B15/C15))+(F15+(POWER(E15,2))/2)*(D15/365))/(E15*SQRT(D15/365))</f>
        <v>0.5231743766181165</v>
      </c>
      <c r="H15" s="23">
        <f>G15-(E15*SQRT(D15/365))</f>
        <v>0.38223817226086076</v>
      </c>
    </row>
    <row r="16" spans="1:8" ht="12.75">
      <c r="A16" s="9" t="s">
        <v>16</v>
      </c>
      <c r="B16" s="9">
        <v>170</v>
      </c>
      <c r="C16" s="9">
        <v>160</v>
      </c>
      <c r="D16" s="9">
        <v>29</v>
      </c>
      <c r="E16" s="10">
        <v>0.5</v>
      </c>
      <c r="F16" s="10">
        <v>0.04</v>
      </c>
      <c r="G16" s="22">
        <f>((LN(B16/C16))+(F16+(POWER(E16,2))/2)*(D16/365))/(E16*SQRT(D16/365))</f>
        <v>0.5231743766181165</v>
      </c>
      <c r="H16" s="23">
        <f>G16-(E16*SQRT(D16/365))</f>
        <v>0.38223817226086076</v>
      </c>
    </row>
    <row r="17" spans="1:8" ht="12.75">
      <c r="A17" s="20" t="s">
        <v>9</v>
      </c>
      <c r="B17" s="20">
        <v>490</v>
      </c>
      <c r="C17" s="20">
        <v>490</v>
      </c>
      <c r="D17" s="20">
        <v>36</v>
      </c>
      <c r="E17" s="21">
        <v>0.26</v>
      </c>
      <c r="F17" s="21">
        <v>0.0395</v>
      </c>
      <c r="G17" s="22">
        <f aca="true" t="shared" si="2" ref="G17:G23">((LN(B17/C17))+(F17+(POWER(E17,2))/2)*(D17/365))/(E17*SQRT(D17/365))</f>
        <v>0.08853916967506768</v>
      </c>
      <c r="H17" s="23">
        <f aca="true" t="shared" si="3" ref="H17:H23">G17-(E17*SQRT(D17/365))</f>
        <v>0.006885037750994347</v>
      </c>
    </row>
    <row r="18" spans="1:8" ht="12.75">
      <c r="A18" s="9" t="s">
        <v>9</v>
      </c>
      <c r="B18" s="9">
        <v>530</v>
      </c>
      <c r="C18" s="9">
        <v>630</v>
      </c>
      <c r="D18" s="9">
        <v>18</v>
      </c>
      <c r="E18" s="10">
        <v>0.3</v>
      </c>
      <c r="F18" s="10">
        <v>0.0395</v>
      </c>
      <c r="G18" s="22">
        <f t="shared" si="2"/>
        <v>-2.5318700951722377</v>
      </c>
      <c r="H18" s="23">
        <f t="shared" si="3"/>
        <v>-2.598491084090022</v>
      </c>
    </row>
    <row r="19" spans="1:8" ht="12.75">
      <c r="A19" s="9" t="s">
        <v>9</v>
      </c>
      <c r="B19" s="9">
        <v>540</v>
      </c>
      <c r="C19" s="9">
        <v>630</v>
      </c>
      <c r="D19" s="9">
        <v>18</v>
      </c>
      <c r="E19" s="10">
        <v>0.3</v>
      </c>
      <c r="F19" s="10">
        <v>0.0395</v>
      </c>
      <c r="G19" s="22">
        <f t="shared" si="2"/>
        <v>-2.2512958599980943</v>
      </c>
      <c r="H19" s="23">
        <f t="shared" si="3"/>
        <v>-2.317916848915879</v>
      </c>
    </row>
    <row r="20" spans="1:8" ht="12.75">
      <c r="A20" s="9" t="s">
        <v>9</v>
      </c>
      <c r="B20" s="9">
        <v>567</v>
      </c>
      <c r="C20" s="9">
        <v>630</v>
      </c>
      <c r="D20" s="9">
        <v>18</v>
      </c>
      <c r="E20" s="10">
        <v>0.3</v>
      </c>
      <c r="F20" s="10">
        <v>0.0395</v>
      </c>
      <c r="G20" s="22">
        <f t="shared" si="2"/>
        <v>-1.5189416130558437</v>
      </c>
      <c r="H20" s="23">
        <f t="shared" si="3"/>
        <v>-1.5855626019736282</v>
      </c>
    </row>
    <row r="21" spans="1:8" ht="12.75">
      <c r="A21" s="9" t="s">
        <v>9</v>
      </c>
      <c r="B21" s="9">
        <v>570</v>
      </c>
      <c r="C21" s="9">
        <v>630</v>
      </c>
      <c r="D21" s="9">
        <v>18</v>
      </c>
      <c r="E21" s="10">
        <v>0.3</v>
      </c>
      <c r="F21" s="10">
        <v>0.0395</v>
      </c>
      <c r="G21" s="22">
        <f t="shared" si="2"/>
        <v>-1.4397314844377285</v>
      </c>
      <c r="H21" s="23">
        <f t="shared" si="3"/>
        <v>-1.506352473355513</v>
      </c>
    </row>
    <row r="22" spans="1:8" ht="12.75">
      <c r="A22" s="9" t="s">
        <v>9</v>
      </c>
      <c r="B22" s="9">
        <v>580</v>
      </c>
      <c r="C22" s="9">
        <v>630</v>
      </c>
      <c r="D22" s="9">
        <v>18</v>
      </c>
      <c r="E22" s="10">
        <v>0.3</v>
      </c>
      <c r="F22" s="10">
        <v>0.0395</v>
      </c>
      <c r="G22" s="22">
        <f t="shared" si="2"/>
        <v>-1.1786764776840475</v>
      </c>
      <c r="H22" s="23">
        <f t="shared" si="3"/>
        <v>-1.245297466601832</v>
      </c>
    </row>
    <row r="23" spans="1:8" ht="12.75">
      <c r="A23" s="9" t="s">
        <v>9</v>
      </c>
      <c r="B23" s="9">
        <v>600</v>
      </c>
      <c r="C23" s="9">
        <v>630</v>
      </c>
      <c r="D23" s="9">
        <v>18</v>
      </c>
      <c r="E23" s="10">
        <v>0.3</v>
      </c>
      <c r="F23" s="10">
        <v>0.0395</v>
      </c>
      <c r="G23" s="22">
        <f t="shared" si="2"/>
        <v>-0.6698045406805526</v>
      </c>
      <c r="H23" s="23">
        <f t="shared" si="3"/>
        <v>-0.7364255295983371</v>
      </c>
    </row>
    <row r="24" spans="1:8" ht="12.75">
      <c r="A24" s="9" t="s">
        <v>9</v>
      </c>
      <c r="B24" s="9">
        <v>580</v>
      </c>
      <c r="C24" s="9">
        <v>630</v>
      </c>
      <c r="D24" s="9">
        <v>18</v>
      </c>
      <c r="E24" s="10">
        <v>0.3</v>
      </c>
      <c r="F24" s="10">
        <v>0.0395</v>
      </c>
      <c r="G24" s="22">
        <f aca="true" t="shared" si="4" ref="G24:G31">((LN(B24/C24))+(F24+(POWER(E24,2))/2)*(D24/365))/(E24*SQRT(D24/365))</f>
        <v>-1.1786764776840475</v>
      </c>
      <c r="H24" s="23">
        <f aca="true" t="shared" si="5" ref="H24:H31">G24-(E24*SQRT(D24/365))</f>
        <v>-1.245297466601832</v>
      </c>
    </row>
    <row r="25" spans="1:8" ht="12.75">
      <c r="A25" s="9" t="s">
        <v>9</v>
      </c>
      <c r="B25" s="9">
        <v>600</v>
      </c>
      <c r="C25" s="9">
        <v>630</v>
      </c>
      <c r="D25" s="9">
        <v>18</v>
      </c>
      <c r="E25" s="10">
        <v>0.3</v>
      </c>
      <c r="F25" s="10">
        <v>0.0395</v>
      </c>
      <c r="G25" s="22">
        <f t="shared" si="4"/>
        <v>-0.6698045406805526</v>
      </c>
      <c r="H25" s="23">
        <f t="shared" si="5"/>
        <v>-0.7364255295983371</v>
      </c>
    </row>
    <row r="26" spans="1:8" ht="12.75">
      <c r="A26" s="9" t="s">
        <v>9</v>
      </c>
      <c r="B26" s="9">
        <v>600</v>
      </c>
      <c r="C26" s="9">
        <v>630</v>
      </c>
      <c r="D26" s="9">
        <v>18</v>
      </c>
      <c r="E26" s="10">
        <v>0.3</v>
      </c>
      <c r="F26" s="10">
        <v>0.0395</v>
      </c>
      <c r="G26" s="22">
        <f t="shared" si="4"/>
        <v>-0.6698045406805526</v>
      </c>
      <c r="H26" s="23">
        <f t="shared" si="5"/>
        <v>-0.7364255295983371</v>
      </c>
    </row>
    <row r="27" spans="1:8" ht="12.75">
      <c r="A27" s="9" t="s">
        <v>9</v>
      </c>
      <c r="B27" s="9">
        <v>600</v>
      </c>
      <c r="C27" s="9">
        <v>630</v>
      </c>
      <c r="D27" s="9">
        <v>18</v>
      </c>
      <c r="E27" s="10">
        <v>0.3</v>
      </c>
      <c r="F27" s="10">
        <v>0.0395</v>
      </c>
      <c r="G27" s="22">
        <f t="shared" si="4"/>
        <v>-0.6698045406805526</v>
      </c>
      <c r="H27" s="23">
        <f t="shared" si="5"/>
        <v>-0.7364255295983371</v>
      </c>
    </row>
    <row r="28" spans="1:8" ht="12.75">
      <c r="A28" s="9" t="s">
        <v>9</v>
      </c>
      <c r="B28" s="9">
        <v>600</v>
      </c>
      <c r="C28" s="9">
        <v>630</v>
      </c>
      <c r="D28" s="9">
        <v>18</v>
      </c>
      <c r="E28" s="10">
        <v>0.3</v>
      </c>
      <c r="F28" s="10">
        <v>0.0395</v>
      </c>
      <c r="G28" s="22">
        <f t="shared" si="4"/>
        <v>-0.6698045406805526</v>
      </c>
      <c r="H28" s="23">
        <f t="shared" si="5"/>
        <v>-0.7364255295983371</v>
      </c>
    </row>
    <row r="29" spans="1:8" ht="12.75">
      <c r="A29" s="9" t="s">
        <v>9</v>
      </c>
      <c r="B29" s="9">
        <v>600</v>
      </c>
      <c r="C29" s="9">
        <v>630</v>
      </c>
      <c r="D29" s="9">
        <v>18</v>
      </c>
      <c r="E29" s="10">
        <v>0.3</v>
      </c>
      <c r="F29" s="10">
        <v>0.0395</v>
      </c>
      <c r="G29" s="22">
        <f t="shared" si="4"/>
        <v>-0.6698045406805526</v>
      </c>
      <c r="H29" s="23">
        <f t="shared" si="5"/>
        <v>-0.7364255295983371</v>
      </c>
    </row>
    <row r="30" spans="1:8" ht="12.75">
      <c r="A30" s="9" t="s">
        <v>9</v>
      </c>
      <c r="B30" s="9">
        <v>600</v>
      </c>
      <c r="C30" s="9">
        <v>630</v>
      </c>
      <c r="D30" s="9">
        <v>18</v>
      </c>
      <c r="E30" s="10">
        <v>0.3</v>
      </c>
      <c r="F30" s="10">
        <v>0.0395</v>
      </c>
      <c r="G30" s="22">
        <f t="shared" si="4"/>
        <v>-0.6698045406805526</v>
      </c>
      <c r="H30" s="23">
        <f t="shared" si="5"/>
        <v>-0.7364255295983371</v>
      </c>
    </row>
    <row r="31" spans="1:8" ht="12.75">
      <c r="A31" s="9" t="s">
        <v>9</v>
      </c>
      <c r="B31" s="9">
        <v>600</v>
      </c>
      <c r="C31" s="9">
        <v>630</v>
      </c>
      <c r="D31" s="9">
        <v>18</v>
      </c>
      <c r="E31" s="10">
        <v>0.3</v>
      </c>
      <c r="F31" s="10">
        <v>0.0395</v>
      </c>
      <c r="G31" s="22">
        <f t="shared" si="4"/>
        <v>-0.6698045406805526</v>
      </c>
      <c r="H31" s="23">
        <f t="shared" si="5"/>
        <v>-0.7364255295983371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C3"/>
    </sheetView>
  </sheetViews>
  <sheetFormatPr defaultColWidth="9.140625" defaultRowHeight="12.75"/>
  <cols>
    <col min="1" max="1" width="11.7109375" style="0" bestFit="1" customWidth="1"/>
    <col min="2" max="2" width="8.57421875" style="0" bestFit="1" customWidth="1"/>
    <col min="3" max="3" width="8.28125" style="0" bestFit="1" customWidth="1"/>
    <col min="4" max="4" width="11.8515625" style="0" bestFit="1" customWidth="1"/>
    <col min="5" max="8" width="8.7109375" style="0" customWidth="1"/>
    <col min="9" max="9" width="12.00390625" style="0" customWidth="1"/>
    <col min="10" max="15" width="8.7109375" style="0" customWidth="1"/>
  </cols>
  <sheetData>
    <row r="1" spans="1:15" ht="12.75">
      <c r="A1" s="67" t="s">
        <v>17</v>
      </c>
      <c r="B1" s="68"/>
      <c r="C1" s="69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70"/>
      <c r="B2" s="71"/>
      <c r="C2" s="72"/>
      <c r="D2" s="31"/>
      <c r="E2" s="31"/>
      <c r="F2" s="31"/>
      <c r="G2" s="58"/>
      <c r="H2" s="31"/>
      <c r="I2" s="31"/>
      <c r="J2" s="31"/>
      <c r="K2" s="31"/>
      <c r="L2" s="31"/>
      <c r="M2" s="31"/>
      <c r="N2" s="31"/>
      <c r="O2" s="31"/>
    </row>
    <row r="3" spans="1:15" ht="12.75">
      <c r="A3" s="73"/>
      <c r="B3" s="74"/>
      <c r="C3" s="75"/>
      <c r="D3" s="59"/>
      <c r="E3" s="31"/>
      <c r="F3" s="31"/>
      <c r="G3" s="31"/>
      <c r="H3" s="31"/>
      <c r="I3" s="31"/>
      <c r="J3" s="31"/>
      <c r="K3" s="31"/>
      <c r="L3" s="31"/>
      <c r="M3" s="31"/>
      <c r="N3" s="57"/>
      <c r="O3" s="31"/>
    </row>
    <row r="4" spans="1:15" ht="12.75">
      <c r="A4" s="14" t="s">
        <v>10</v>
      </c>
      <c r="B4" s="17" t="s">
        <v>0</v>
      </c>
      <c r="C4" s="56" t="s">
        <v>15</v>
      </c>
      <c r="D4" s="52" t="s">
        <v>11</v>
      </c>
      <c r="E4" s="34" t="s">
        <v>26</v>
      </c>
      <c r="F4" s="34" t="s">
        <v>28</v>
      </c>
      <c r="G4" s="34" t="s">
        <v>29</v>
      </c>
      <c r="H4" s="53" t="s">
        <v>30</v>
      </c>
      <c r="I4" s="38" t="s">
        <v>11</v>
      </c>
      <c r="J4" s="36" t="s">
        <v>26</v>
      </c>
      <c r="K4" s="36" t="s">
        <v>28</v>
      </c>
      <c r="L4" s="36" t="s">
        <v>29</v>
      </c>
      <c r="M4" s="39" t="s">
        <v>30</v>
      </c>
      <c r="N4" s="42" t="s">
        <v>14</v>
      </c>
      <c r="O4" s="43" t="s">
        <v>14</v>
      </c>
    </row>
    <row r="5" spans="1:15" ht="12.75">
      <c r="A5" s="15"/>
      <c r="B5" s="16"/>
      <c r="C5" s="33"/>
      <c r="D5" s="54" t="s">
        <v>12</v>
      </c>
      <c r="E5" s="35" t="s">
        <v>27</v>
      </c>
      <c r="F5" s="35" t="s">
        <v>27</v>
      </c>
      <c r="G5" s="35" t="s">
        <v>27</v>
      </c>
      <c r="H5" s="55" t="s">
        <v>27</v>
      </c>
      <c r="I5" s="40" t="s">
        <v>13</v>
      </c>
      <c r="J5" s="37" t="s">
        <v>27</v>
      </c>
      <c r="K5" s="37" t="s">
        <v>27</v>
      </c>
      <c r="L5" s="37" t="s">
        <v>27</v>
      </c>
      <c r="M5" s="41" t="s">
        <v>27</v>
      </c>
      <c r="N5" s="44" t="s">
        <v>12</v>
      </c>
      <c r="O5" s="45" t="s">
        <v>13</v>
      </c>
    </row>
    <row r="6" spans="1:15" ht="12.75">
      <c r="A6" s="24" t="str">
        <f>'Primär data'!A6</f>
        <v>Nokia</v>
      </c>
      <c r="B6" s="24">
        <f>'Primär data'!C6</f>
        <v>160</v>
      </c>
      <c r="C6" s="24">
        <f>'Primär data'!B6</f>
        <v>124</v>
      </c>
      <c r="D6" s="25">
        <f>'Primär data'!B6*NORMDIST('Primär data'!G6,0,1,TRUE)-'Primär data'!C6*EXP(-'Primär data'!F6*('Primär data'!D6/365))*NORMDIST('Primär data'!H6,0,1,TRUE)</f>
        <v>0.29250171603936437</v>
      </c>
      <c r="E6" s="26">
        <f>NORMDIST('Primär data'!G6,0,1,TRUE)</f>
        <v>0.043122507323776205</v>
      </c>
      <c r="F6" s="26">
        <f>(NORMDIST('Primär data'!G6,0,1,FALSE))/('Primär data'!B6*'Primär data'!E6*SQRT('Primär data'!D6/365))</f>
        <v>0.005240582391560176</v>
      </c>
      <c r="G6" s="27">
        <f>(('Primär data'!B6)*(SQRT('Primär data'!D6/365))*(NORMDIST('Primär data'!G6,0,1,FALSE)))*0.01</f>
        <v>0.03201091302364726</v>
      </c>
      <c r="H6" s="28">
        <f>((((-NORMDIST('Primär data'!G6,0,1,FALSE))*'Primär data'!B6*'Primär data'!E6)/(2*(SQRT('Primär data'!D6/365))))-(('Primär data'!F6*'Primär data'!C6)*(EXP(-'Primär data'!F6*('Primär data'!D6/365)))*(NORMDIST('Primär data'!H6,0,1,TRUE))))*(1/365)</f>
        <v>-0.02814955321715894</v>
      </c>
      <c r="I6" s="25">
        <f>D6+('Primär data'!C6)/(POWER(1+'Primär data'!F6,'Primär data'!D6/365))-'Primär data'!B6</f>
        <v>35.794691149029916</v>
      </c>
      <c r="J6" s="26">
        <f>E6-1</f>
        <v>-0.9568774926762238</v>
      </c>
      <c r="K6" s="26">
        <f>(NORMDIST('Primär data'!G6,0,1,FALSE))/('Primär data'!B6*'Primär data'!E6*SQRT('Primär data'!D6/365))</f>
        <v>0.005240582391560176</v>
      </c>
      <c r="L6" s="27">
        <f>(('Primär data'!B6)*(SQRT('Primär data'!D6/365))*(NORMDIST('Primär data'!G6,0,1,FALSE)))*0.01</f>
        <v>0.03201091302364726</v>
      </c>
      <c r="M6" s="29">
        <f>((((-NORMDIST('Primär data'!G6,0,1,FALSE))*'Primär data'!B6*'Primär data'!E6)/(2*(SQRT('Primär data'!D6/365))))+(('Primär data'!F6*'Primär data'!C6)*(EXP(-'Primär data'!F6*('Primär data'!D6/365)))*(NORMDIST(-'Primär data'!H6,0,1,TRUE))))*(1/365)</f>
        <v>-0.01067094346258062</v>
      </c>
      <c r="N6" s="30">
        <f>'Primär data'!B6/(D6/Analys!E6)</f>
        <v>18.280887307439365</v>
      </c>
      <c r="O6" s="30">
        <f>'Primär data'!B6/(I6/Analys!J6)</f>
        <v>-3.3148158367352583</v>
      </c>
    </row>
    <row r="7" spans="1:15" ht="12.75">
      <c r="A7" s="24" t="str">
        <f>'Primär data'!A7</f>
        <v>Nokia</v>
      </c>
      <c r="B7" s="24">
        <f>'Primär data'!C7</f>
        <v>160</v>
      </c>
      <c r="C7" s="24">
        <f>'Primär data'!B7</f>
        <v>130</v>
      </c>
      <c r="D7" s="25">
        <f>'Primär data'!B7*NORMDIST('Primär data'!G7,0,1,TRUE)-'Primär data'!C7*EXP(-'Primär data'!F7*('Primär data'!D7/365))*NORMDIST('Primär data'!H7,0,1,TRUE)</f>
        <v>0.6636261448772309</v>
      </c>
      <c r="E7" s="26">
        <f>NORMDIST('Primär data'!G7,0,1,TRUE)</f>
        <v>0.08375202514558233</v>
      </c>
      <c r="F7" s="26">
        <f>(NORMDIST('Primär data'!G7,0,1,FALSE))/('Primär data'!B7*'Primär data'!E7*SQRT('Primär data'!D7/365))</f>
        <v>0.008399397208604378</v>
      </c>
      <c r="G7" s="27">
        <f>(('Primär data'!B7)*(SQRT('Primär data'!D7/365))*(NORMDIST('Primär data'!G7,0,1,FALSE)))*0.01</f>
        <v>0.056391021533383656</v>
      </c>
      <c r="H7" s="28">
        <f>((((-NORMDIST('Primär data'!G7,0,1,FALSE))*'Primär data'!B7*'Primär data'!E7)/(2*(SQRT('Primär data'!D7/365))))-(('Primär data'!F7*'Primär data'!C7)*(EXP(-'Primär data'!F7*('Primär data'!D7/365)))*(NORMDIST('Primär data'!H7,0,1,TRUE))))*(1/365)</f>
        <v>-0.04973340298120188</v>
      </c>
      <c r="I7" s="25">
        <f>D7+('Primär data'!C7)/(POWER(1+'Primär data'!F7,'Primär data'!D7/365))-'Primär data'!B7</f>
        <v>30.16581557786779</v>
      </c>
      <c r="J7" s="26">
        <f aca="true" t="shared" si="0" ref="J7:J12">E7-1</f>
        <v>-0.9162479748544177</v>
      </c>
      <c r="K7" s="26">
        <f>(NORMDIST('Primär data'!G7,0,1,FALSE))/('Primär data'!B7*'Primär data'!E7*SQRT('Primär data'!D7/365))</f>
        <v>0.008399397208604378</v>
      </c>
      <c r="L7" s="27">
        <f>(('Primär data'!B7)*(SQRT('Primär data'!D7/365))*(NORMDIST('Primär data'!G7,0,1,FALSE)))*0.01</f>
        <v>0.056391021533383656</v>
      </c>
      <c r="M7" s="29">
        <f>((((-NORMDIST('Primär data'!G7,0,1,FALSE))*'Primär data'!B7*'Primär data'!E7)/(2*(SQRT('Primär data'!D7/365))))+(('Primär data'!F7*'Primär data'!C7)*(EXP(-'Primär data'!F7*('Primär data'!D7/365)))*(NORMDIST(-'Primär data'!H7,0,1,TRUE))))*(1/365)</f>
        <v>-0.03225479322662356</v>
      </c>
      <c r="N7" s="30">
        <f>'Primär data'!B7/(D7/Analys!E7)</f>
        <v>16.406471253389075</v>
      </c>
      <c r="O7" s="30">
        <f>'Primär data'!B7/(I7/Analys!J7)</f>
        <v>-3.9485833367775798</v>
      </c>
    </row>
    <row r="8" spans="1:15" ht="12.75">
      <c r="A8" s="24" t="str">
        <f>'Primär data'!A8</f>
        <v>Nokia</v>
      </c>
      <c r="B8" s="24">
        <f>'Primär data'!C8</f>
        <v>160</v>
      </c>
      <c r="C8" s="24">
        <f>'Primär data'!B8</f>
        <v>144</v>
      </c>
      <c r="D8" s="25">
        <f>'Primär data'!B8*NORMDIST('Primär data'!G8,0,1,TRUE)-'Primär data'!C8*EXP(-'Primär data'!F8*('Primär data'!D8/365))*NORMDIST('Primär data'!H8,0,1,TRUE)</f>
        <v>2.9203042601015383</v>
      </c>
      <c r="E8" s="26">
        <f>NORMDIST('Primär data'!G8,0,1,TRUE)</f>
        <v>0.2563761714316899</v>
      </c>
      <c r="F8" s="26">
        <f>(NORMDIST('Primär data'!G8,0,1,FALSE))/('Primär data'!B8*'Primär data'!E8*SQRT('Primär data'!D8/365))</f>
        <v>0.015866790392523242</v>
      </c>
      <c r="G8" s="27">
        <f>(('Primär data'!B8)*(SQRT('Primär data'!D8/365))*(NORMDIST('Primär data'!G8,0,1,FALSE)))*0.01</f>
        <v>0.13070409865481508</v>
      </c>
      <c r="H8" s="28">
        <f>((((-NORMDIST('Primär data'!G8,0,1,FALSE))*'Primär data'!B8*'Primär data'!E8)/(2*(SQRT('Primär data'!D8/365))))-(('Primär data'!F8*'Primär data'!C8)*(EXP(-'Primär data'!F8*('Primär data'!D8/365)))*(NORMDIST('Primär data'!H8,0,1,TRUE))))*(1/365)</f>
        <v>-0.11640174047798003</v>
      </c>
      <c r="I8" s="25">
        <f>D8+('Primär data'!C8)/(POWER(1+'Primär data'!F8,'Primär data'!D8/365))-'Primär data'!B8</f>
        <v>18.422493693092093</v>
      </c>
      <c r="J8" s="26">
        <f t="shared" si="0"/>
        <v>-0.7436238285683101</v>
      </c>
      <c r="K8" s="26">
        <f>(NORMDIST('Primär data'!G8,0,1,FALSE))/('Primär data'!B8*'Primär data'!E8*SQRT('Primär data'!D8/365))</f>
        <v>0.015866790392523242</v>
      </c>
      <c r="L8" s="27">
        <f>(('Primär data'!B8)*(SQRT('Primär data'!D8/365))*(NORMDIST('Primär data'!G8,0,1,FALSE)))*0.01</f>
        <v>0.13070409865481508</v>
      </c>
      <c r="M8" s="29">
        <f>((((-NORMDIST('Primär data'!G8,0,1,FALSE))*'Primär data'!B8*'Primär data'!E8)/(2*(SQRT('Primär data'!D8/365))))+(('Primär data'!F8*'Primär data'!C8)*(EXP(-'Primär data'!F8*('Primär data'!D8/365)))*(NORMDIST(-'Primär data'!H8,0,1,TRUE))))*(1/365)</f>
        <v>-0.09892313072340171</v>
      </c>
      <c r="N8" s="30">
        <f>'Primär data'!B8/(D8/Analys!E8)</f>
        <v>12.641891185982006</v>
      </c>
      <c r="O8" s="30">
        <f>'Primär data'!B8/(I8/Analys!J8)</f>
        <v>-5.812558988905463</v>
      </c>
    </row>
    <row r="9" spans="1:15" ht="12.75">
      <c r="A9" s="24" t="str">
        <f>'Primär data'!A9</f>
        <v>Nokia</v>
      </c>
      <c r="B9" s="24">
        <f>'Primär data'!C9</f>
        <v>160</v>
      </c>
      <c r="C9" s="24">
        <f>'Primär data'!B9</f>
        <v>150</v>
      </c>
      <c r="D9" s="25">
        <f>'Primär data'!B9*NORMDIST('Primär data'!G9,0,1,TRUE)-'Primär data'!C9*EXP(-'Primär data'!F9*('Primär data'!D9/365))*NORMDIST('Primär data'!H9,0,1,TRUE)</f>
        <v>4.756821397514692</v>
      </c>
      <c r="E9" s="26">
        <f>NORMDIST('Primär data'!G9,0,1,TRUE)</f>
        <v>0.35758955485054833</v>
      </c>
      <c r="F9" s="26">
        <f>(NORMDIST('Primär data'!G9,0,1,FALSE))/('Primär data'!B9*'Primär data'!E9*SQRT('Primär data'!D9/365))</f>
        <v>0.017655546694808198</v>
      </c>
      <c r="G9" s="27">
        <f>(('Primär data'!B9)*(SQRT('Primär data'!D9/365))*(NORMDIST('Primär data'!G9,0,1,FALSE)))*0.01</f>
        <v>0.15781156463510074</v>
      </c>
      <c r="H9" s="28">
        <f>((((-NORMDIST('Primär data'!G9,0,1,FALSE))*'Primär data'!B9*'Primär data'!E9)/(2*(SQRT('Primär data'!D9/365))))-(('Primär data'!F9*'Primär data'!C9)*(EXP(-'Primär data'!F9*('Primär data'!D9/365)))*(NORMDIST('Primär data'!H9,0,1,TRUE))))*(1/365)</f>
        <v>-0.14140134123931714</v>
      </c>
      <c r="I9" s="25">
        <f>D9+('Primär data'!C9)/(POWER(1+'Primär data'!F9,'Primär data'!D9/365))-'Primär data'!B9</f>
        <v>14.259010830505247</v>
      </c>
      <c r="J9" s="26">
        <f t="shared" si="0"/>
        <v>-0.6424104451494517</v>
      </c>
      <c r="K9" s="26">
        <f>(NORMDIST('Primär data'!G9,0,1,FALSE))/('Primär data'!B9*'Primär data'!E9*SQRT('Primär data'!D9/365))</f>
        <v>0.017655546694808198</v>
      </c>
      <c r="L9" s="27">
        <f>(('Primär data'!B9)*(SQRT('Primär data'!D9/365))*(NORMDIST('Primär data'!G9,0,1,FALSE)))*0.01</f>
        <v>0.15781156463510074</v>
      </c>
      <c r="M9" s="29">
        <f>((((-NORMDIST('Primär data'!G9,0,1,FALSE))*'Primär data'!B9*'Primär data'!E9)/(2*(SQRT('Primär data'!D9/365))))+(('Primär data'!F9*'Primär data'!C9)*(EXP(-'Primär data'!F9*('Primär data'!D9/365)))*(NORMDIST(-'Primär data'!H9,0,1,TRUE))))*(1/365)</f>
        <v>-0.1239227314847388</v>
      </c>
      <c r="N9" s="30">
        <f>'Primär data'!B9/(D9/Analys!E9)</f>
        <v>11.276108296941073</v>
      </c>
      <c r="O9" s="30">
        <f>'Primär data'!B9/(I9/Analys!J9)</f>
        <v>-6.757941901991201</v>
      </c>
    </row>
    <row r="10" spans="1:15" ht="12.75">
      <c r="A10" s="24" t="str">
        <f>'Primär data'!A10</f>
        <v>Nokia</v>
      </c>
      <c r="B10" s="24">
        <f>'Primär data'!C10</f>
        <v>160</v>
      </c>
      <c r="C10" s="24">
        <f>'Primär data'!B10</f>
        <v>155</v>
      </c>
      <c r="D10" s="25">
        <f>'Primär data'!B10*NORMDIST('Primär data'!G10,0,1,TRUE)-'Primär data'!C10*EXP(-'Primär data'!F10*('Primär data'!D10/365))*NORMDIST('Primär data'!H10,0,1,TRUE)</f>
        <v>6.768344372594811</v>
      </c>
      <c r="E10" s="26">
        <f>NORMDIST('Primär data'!G10,0,1,TRUE)</f>
        <v>0.4473924457857328</v>
      </c>
      <c r="F10" s="26">
        <f>(NORMDIST('Primär data'!G10,0,1,FALSE))/('Primär data'!B10*'Primär data'!E10*SQRT('Primär data'!D10/365))</f>
        <v>0.018103300359887605</v>
      </c>
      <c r="G10" s="27">
        <f>(('Primär data'!B10)*(SQRT('Primär data'!D10/365))*(NORMDIST('Primär data'!G10,0,1,FALSE)))*0.01</f>
        <v>0.1727811225101739</v>
      </c>
      <c r="H10" s="28">
        <f>((((-NORMDIST('Primär data'!G10,0,1,FALSE))*'Primär data'!B10*'Primär data'!E10)/(2*(SQRT('Primär data'!D10/365))))-(('Primär data'!F10*'Primär data'!C10)*(EXP(-'Primär data'!F10*('Primär data'!D10/365)))*(NORMDIST('Primär data'!H10,0,1,TRUE))))*(1/365)</f>
        <v>-0.15580705008837045</v>
      </c>
      <c r="I10" s="25">
        <f>D10+('Primär data'!C10)/(POWER(1+'Primär data'!F10,'Primär data'!D10/365))-'Primär data'!B10</f>
        <v>11.270533805585359</v>
      </c>
      <c r="J10" s="26">
        <f t="shared" si="0"/>
        <v>-0.5526075542142672</v>
      </c>
      <c r="K10" s="26">
        <f>(NORMDIST('Primär data'!G10,0,1,FALSE))/('Primär data'!B10*'Primär data'!E10*SQRT('Primär data'!D10/365))</f>
        <v>0.018103300359887605</v>
      </c>
      <c r="L10" s="27">
        <f>(('Primär data'!B10)*(SQRT('Primär data'!D10/365))*(NORMDIST('Primär data'!G10,0,1,FALSE)))*0.01</f>
        <v>0.1727811225101739</v>
      </c>
      <c r="M10" s="29">
        <f>((((-NORMDIST('Primär data'!G10,0,1,FALSE))*'Primär data'!B10*'Primär data'!E10)/(2*(SQRT('Primär data'!D10/365))))+(('Primär data'!F10*'Primär data'!C10)*(EXP(-'Primär data'!F10*('Primär data'!D10/365)))*(NORMDIST(-'Primär data'!H10,0,1,TRUE))))*(1/365)</f>
        <v>-0.13832844033379213</v>
      </c>
      <c r="N10" s="30">
        <f>'Primär data'!B10/(D10/Analys!E10)</f>
        <v>10.245611818685159</v>
      </c>
      <c r="O10" s="30">
        <f>'Primär data'!B10/(I10/Analys!J10)</f>
        <v>-7.5998326592804</v>
      </c>
    </row>
    <row r="11" spans="1:15" ht="12.75">
      <c r="A11" s="24" t="str">
        <f>'Primär data'!A11</f>
        <v>Nokia</v>
      </c>
      <c r="B11" s="24">
        <f>'Primär data'!C11</f>
        <v>160</v>
      </c>
      <c r="C11" s="24">
        <f>'Primär data'!B11</f>
        <v>160</v>
      </c>
      <c r="D11" s="25">
        <f>'Primär data'!B11*NORMDIST('Primär data'!G11,0,1,TRUE)-'Primär data'!C11*EXP(-'Primär data'!F11*('Primär data'!D11/365))*NORMDIST('Primär data'!H11,0,1,TRUE)</f>
        <v>9.230486089614175</v>
      </c>
      <c r="E11" s="26">
        <f>NORMDIST('Primär data'!G11,0,1,TRUE)</f>
        <v>0.537055327598783</v>
      </c>
      <c r="F11" s="26">
        <f>(NORMDIST('Primär data'!G11,0,1,FALSE))/('Primär data'!B11*'Primär data'!E11*SQRT('Primär data'!D11/365))</f>
        <v>0.017615244792508755</v>
      </c>
      <c r="G11" s="27">
        <f>(('Primär data'!B11)*(SQRT('Primär data'!D11/365))*(NORMDIST('Primär data'!G11,0,1,FALSE)))*0.01</f>
        <v>0.17914462649258225</v>
      </c>
      <c r="H11" s="28">
        <f>((((-NORMDIST('Primär data'!G11,0,1,FALSE))*'Primär data'!B11*'Primär data'!E11)/(2*(SQRT('Primär data'!D11/365))))-(('Primär data'!F11*'Primär data'!C11)*(EXP(-'Primär data'!F11*('Primär data'!D11/365)))*(NORMDIST('Primär data'!H11,0,1,TRUE))))*(1/365)</f>
        <v>-0.16284032325774156</v>
      </c>
      <c r="I11" s="25">
        <f>D11+('Primär data'!C11)/(POWER(1+'Primär data'!F11,'Primär data'!D11/365))-'Primär data'!B11</f>
        <v>8.732675522604723</v>
      </c>
      <c r="J11" s="26">
        <f t="shared" si="0"/>
        <v>-0.46294467240121695</v>
      </c>
      <c r="K11" s="26">
        <f>(NORMDIST('Primär data'!G11,0,1,FALSE))/('Primär data'!B11*'Primär data'!E11*SQRT('Primär data'!D11/365))</f>
        <v>0.017615244792508755</v>
      </c>
      <c r="L11" s="27">
        <f>(('Primär data'!B11)*(SQRT('Primär data'!D11/365))*(NORMDIST('Primär data'!G11,0,1,FALSE)))*0.01</f>
        <v>0.17914462649258225</v>
      </c>
      <c r="M11" s="29">
        <f>((((-NORMDIST('Primär data'!G11,0,1,FALSE))*'Primär data'!B11*'Primär data'!E11)/(2*(SQRT('Primär data'!D11/365))))+(('Primär data'!F11*'Primär data'!C11)*(EXP(-'Primär data'!F11*('Primär data'!D11/365)))*(NORMDIST(-'Primär data'!H11,0,1,TRUE))))*(1/365)</f>
        <v>-0.14536171350316324</v>
      </c>
      <c r="N11" s="30">
        <f>'Primär data'!B11/(D11/Analys!E11)</f>
        <v>9.309244559990125</v>
      </c>
      <c r="O11" s="30">
        <f>'Primär data'!B11/(I11/Analys!J11)</f>
        <v>-8.482067997655463</v>
      </c>
    </row>
    <row r="12" spans="1:15" ht="12.75">
      <c r="A12" s="24" t="str">
        <f>'Primär data'!A12</f>
        <v>Nokia</v>
      </c>
      <c r="B12" s="24">
        <f>'Primär data'!C12</f>
        <v>160</v>
      </c>
      <c r="C12" s="24">
        <f>'Primär data'!B12</f>
        <v>170</v>
      </c>
      <c r="D12" s="25">
        <f>'Primär data'!B12*NORMDIST('Primär data'!G12,0,1,TRUE)-'Primär data'!C12*EXP(-'Primär data'!F12*('Primär data'!D12/365))*NORMDIST('Primär data'!H12,0,1,TRUE)</f>
        <v>15.439695327949025</v>
      </c>
      <c r="E12" s="26">
        <f>NORMDIST('Primär data'!G12,0,1,TRUE)</f>
        <v>0.6995735445565368</v>
      </c>
      <c r="F12" s="26">
        <f>(NORMDIST('Primär data'!G12,0,1,FALSE))/('Primär data'!B12*'Primär data'!E12*SQRT('Primär data'!D12/365))</f>
        <v>0.014521212870151201</v>
      </c>
      <c r="G12" s="27">
        <f>(('Primär data'!B12)*(SQRT('Primär data'!D12/365))*(NORMDIST('Primär data'!G12,0,1,FALSE)))*0.01</f>
        <v>0.16671545899279075</v>
      </c>
      <c r="H12" s="28">
        <f>((((-NORMDIST('Primär data'!G12,0,1,FALSE))*'Primär data'!B12*'Primär data'!E12)/(2*(SQRT('Primär data'!D12/365))))-(('Primär data'!F12*'Primär data'!C12)*(EXP(-'Primär data'!F12*('Primär data'!D12/365)))*(NORMDIST('Primär data'!H12,0,1,TRUE))))*(1/365)</f>
        <v>-0.15506135283092523</v>
      </c>
      <c r="I12" s="25">
        <f>D12+('Primär data'!C12)/(POWER(1+'Primär data'!F12,'Primär data'!D12/365))-'Primär data'!B12</f>
        <v>4.941884760939558</v>
      </c>
      <c r="J12" s="26">
        <f t="shared" si="0"/>
        <v>-0.30042645544346325</v>
      </c>
      <c r="K12" s="26">
        <f>(NORMDIST('Primär data'!G12,0,1,FALSE))/('Primär data'!B12*'Primär data'!E12*SQRT('Primär data'!D12/365))</f>
        <v>0.014521212870151201</v>
      </c>
      <c r="L12" s="27">
        <f>(('Primär data'!B12)*(SQRT('Primär data'!D12/365))*(NORMDIST('Primär data'!G12,0,1,FALSE)))*0.01</f>
        <v>0.16671545899279075</v>
      </c>
      <c r="M12" s="29">
        <f>((((-NORMDIST('Primär data'!G12,0,1,FALSE))*'Primär data'!B12*'Primär data'!E12)/(2*(SQRT('Primär data'!D12/365))))+(('Primär data'!F12*'Primär data'!C12)*(EXP(-'Primär data'!F12*('Primär data'!D12/365)))*(NORMDIST(-'Primär data'!H12,0,1,TRUE))))*(1/365)</f>
        <v>-0.1375827430763469</v>
      </c>
      <c r="N12" s="30">
        <f>'Primär data'!B12/(D12/Analys!E12)</f>
        <v>7.7027104517618294</v>
      </c>
      <c r="O12" s="30">
        <f>'Primär data'!B12/(I12/Analys!J12)</f>
        <v>-10.334619258843011</v>
      </c>
    </row>
    <row r="13" spans="1:15" ht="12.75">
      <c r="A13" s="24" t="str">
        <f>'Primär data'!A13</f>
        <v>Nokia</v>
      </c>
      <c r="B13" s="24">
        <f>'Primär data'!C13</f>
        <v>160</v>
      </c>
      <c r="C13" s="24">
        <f>'Primär data'!B13</f>
        <v>170</v>
      </c>
      <c r="D13" s="25">
        <f>'Primär data'!B13*NORMDIST('Primär data'!G13,0,1,TRUE)-'Primär data'!C13*EXP(-'Primär data'!F13*('Primär data'!D13/365))*NORMDIST('Primär data'!H13,0,1,TRUE)</f>
        <v>15.439695327949025</v>
      </c>
      <c r="E13" s="26">
        <f>NORMDIST('Primär data'!G13,0,1,TRUE)</f>
        <v>0.6995735445565368</v>
      </c>
      <c r="F13" s="26">
        <f>(NORMDIST('Primär data'!G13,0,1,FALSE))/('Primär data'!B13*'Primär data'!E13*SQRT('Primär data'!D13/365))</f>
        <v>0.014521212870151201</v>
      </c>
      <c r="G13" s="27">
        <f>(('Primär data'!B13)*(SQRT('Primär data'!D13/365))*(NORMDIST('Primär data'!G13,0,1,FALSE)))*0.01</f>
        <v>0.16671545899279075</v>
      </c>
      <c r="H13" s="28">
        <f>((((-NORMDIST('Primär data'!G13,0,1,FALSE))*'Primär data'!B13*'Primär data'!E13)/(2*(SQRT('Primär data'!D13/365))))-(('Primär data'!F13*'Primär data'!C13)*(EXP(-'Primär data'!F13*('Primär data'!D13/365)))*(NORMDIST('Primär data'!H13,0,1,TRUE))))*(1/365)</f>
        <v>-0.15506135283092523</v>
      </c>
      <c r="I13" s="25">
        <f>D13+('Primär data'!C13)/(POWER(1+'Primär data'!F13,'Primär data'!D13/365))-'Primär data'!B13</f>
        <v>4.941884760939558</v>
      </c>
      <c r="J13" s="26">
        <f>E13-1</f>
        <v>-0.30042645544346325</v>
      </c>
      <c r="K13" s="26">
        <f>(NORMDIST('Primär data'!G13,0,1,FALSE))/('Primär data'!B13*'Primär data'!E13*SQRT('Primär data'!D13/365))</f>
        <v>0.014521212870151201</v>
      </c>
      <c r="L13" s="27">
        <f>(('Primär data'!B13)*(SQRT('Primär data'!D13/365))*(NORMDIST('Primär data'!G13,0,1,FALSE)))*0.01</f>
        <v>0.16671545899279075</v>
      </c>
      <c r="M13" s="29">
        <f>((((-NORMDIST('Primär data'!G13,0,1,FALSE))*'Primär data'!B13*'Primär data'!E13)/(2*(SQRT('Primär data'!D13/365))))+(('Primär data'!F13*'Primär data'!C13)*(EXP(-'Primär data'!F13*('Primär data'!D13/365)))*(NORMDIST(-'Primär data'!H13,0,1,TRUE))))*(1/365)</f>
        <v>-0.1375827430763469</v>
      </c>
      <c r="N13" s="30">
        <f>'Primär data'!B13/(D13/Analys!E13)</f>
        <v>7.7027104517618294</v>
      </c>
      <c r="O13" s="30">
        <f>'Primär data'!B13/(I13/Analys!J13)</f>
        <v>-10.334619258843011</v>
      </c>
    </row>
    <row r="14" spans="1:15" ht="12.75">
      <c r="A14" s="24" t="str">
        <f>'Primär data'!A14</f>
        <v>Nokia</v>
      </c>
      <c r="B14" s="24">
        <f>'Primär data'!C14</f>
        <v>160</v>
      </c>
      <c r="C14" s="24">
        <f>'Primär data'!B14</f>
        <v>170</v>
      </c>
      <c r="D14" s="25">
        <f>'Primär data'!B14*NORMDIST('Primär data'!G14,0,1,TRUE)-'Primär data'!C14*EXP(-'Primär data'!F14*('Primär data'!D14/365))*NORMDIST('Primär data'!H14,0,1,TRUE)</f>
        <v>15.439695327949025</v>
      </c>
      <c r="E14" s="26">
        <f>NORMDIST('Primär data'!G14,0,1,TRUE)</f>
        <v>0.6995735445565368</v>
      </c>
      <c r="F14" s="26">
        <f>(NORMDIST('Primär data'!G14,0,1,FALSE))/('Primär data'!B14*'Primär data'!E14*SQRT('Primär data'!D14/365))</f>
        <v>0.014521212870151201</v>
      </c>
      <c r="G14" s="27">
        <f>(('Primär data'!B14)*(SQRT('Primär data'!D14/365))*(NORMDIST('Primär data'!G14,0,1,FALSE)))*0.01</f>
        <v>0.16671545899279075</v>
      </c>
      <c r="H14" s="28">
        <f>((((-NORMDIST('Primär data'!G14,0,1,FALSE))*'Primär data'!B14*'Primär data'!E14)/(2*(SQRT('Primär data'!D14/365))))-(('Primär data'!F14*'Primär data'!C14)*(EXP(-'Primär data'!F14*('Primär data'!D14/365)))*(NORMDIST('Primär data'!H14,0,1,TRUE))))*(1/365)</f>
        <v>-0.15506135283092523</v>
      </c>
      <c r="I14" s="25">
        <f>D14+('Primär data'!C14)/(POWER(1+'Primär data'!F14,'Primär data'!D14/365))-'Primär data'!B14</f>
        <v>4.941884760939558</v>
      </c>
      <c r="J14" s="26">
        <f>E14-1</f>
        <v>-0.30042645544346325</v>
      </c>
      <c r="K14" s="26">
        <f>(NORMDIST('Primär data'!G14,0,1,FALSE))/('Primär data'!B14*'Primär data'!E14*SQRT('Primär data'!D14/365))</f>
        <v>0.014521212870151201</v>
      </c>
      <c r="L14" s="27">
        <f>(('Primär data'!B14)*(SQRT('Primär data'!D14/365))*(NORMDIST('Primär data'!G14,0,1,FALSE)))*0.01</f>
        <v>0.16671545899279075</v>
      </c>
      <c r="M14" s="29">
        <f>((((-NORMDIST('Primär data'!G14,0,1,FALSE))*'Primär data'!B14*'Primär data'!E14)/(2*(SQRT('Primär data'!D14/365))))+(('Primär data'!F14*'Primär data'!C14)*(EXP(-'Primär data'!F14*('Primär data'!D14/365)))*(NORMDIST(-'Primär data'!H14,0,1,TRUE))))*(1/365)</f>
        <v>-0.1375827430763469</v>
      </c>
      <c r="N14" s="30">
        <f>'Primär data'!B14/(D14/Analys!E14)</f>
        <v>7.7027104517618294</v>
      </c>
      <c r="O14" s="30">
        <f>'Primär data'!B14/(I14/Analys!J14)</f>
        <v>-10.334619258843011</v>
      </c>
    </row>
    <row r="15" spans="1:15" ht="12.75">
      <c r="A15" s="24" t="str">
        <f>'Primär data'!A15</f>
        <v>Nokia</v>
      </c>
      <c r="B15" s="24">
        <f>'Primär data'!C15</f>
        <v>160</v>
      </c>
      <c r="C15" s="24">
        <f>'Primär data'!B15</f>
        <v>170</v>
      </c>
      <c r="D15" s="25">
        <f>'Primär data'!B15*NORMDIST('Primär data'!G15,0,1,TRUE)-'Primär data'!C15*EXP(-'Primär data'!F15*('Primär data'!D15/365))*NORMDIST('Primär data'!H15,0,1,TRUE)</f>
        <v>15.439695327949025</v>
      </c>
      <c r="E15" s="26">
        <f>NORMDIST('Primär data'!G15,0,1,TRUE)</f>
        <v>0.6995735445565368</v>
      </c>
      <c r="F15" s="26">
        <f>(NORMDIST('Primär data'!G15,0,1,FALSE))/('Primär data'!B15*'Primär data'!E15*SQRT('Primär data'!D15/365))</f>
        <v>0.014521212870151201</v>
      </c>
      <c r="G15" s="27">
        <f>(('Primär data'!B15)*(SQRT('Primär data'!D15/365))*(NORMDIST('Primär data'!G15,0,1,FALSE)))*0.01</f>
        <v>0.16671545899279075</v>
      </c>
      <c r="H15" s="28">
        <f>((((-NORMDIST('Primär data'!G15,0,1,FALSE))*'Primär data'!B15*'Primär data'!E15)/(2*(SQRT('Primär data'!D15/365))))-(('Primär data'!F15*'Primär data'!C15)*(EXP(-'Primär data'!F15*('Primär data'!D15/365)))*(NORMDIST('Primär data'!H15,0,1,TRUE))))*(1/365)</f>
        <v>-0.15506135283092523</v>
      </c>
      <c r="I15" s="25">
        <f>D15+('Primär data'!C15)/(POWER(1+'Primär data'!F15,'Primär data'!D15/365))-'Primär data'!B15</f>
        <v>4.941884760939558</v>
      </c>
      <c r="J15" s="26">
        <f>E15-1</f>
        <v>-0.30042645544346325</v>
      </c>
      <c r="K15" s="26">
        <f>(NORMDIST('Primär data'!G15,0,1,FALSE))/('Primär data'!B15*'Primär data'!E15*SQRT('Primär data'!D15/365))</f>
        <v>0.014521212870151201</v>
      </c>
      <c r="L15" s="27">
        <f>(('Primär data'!B15)*(SQRT('Primär data'!D15/365))*(NORMDIST('Primär data'!G15,0,1,FALSE)))*0.01</f>
        <v>0.16671545899279075</v>
      </c>
      <c r="M15" s="29">
        <f>((((-NORMDIST('Primär data'!G15,0,1,FALSE))*'Primär data'!B15*'Primär data'!E15)/(2*(SQRT('Primär data'!D15/365))))+(('Primär data'!F15*'Primär data'!C15)*(EXP(-'Primär data'!F15*('Primär data'!D15/365)))*(NORMDIST(-'Primär data'!H15,0,1,TRUE))))*(1/365)</f>
        <v>-0.1375827430763469</v>
      </c>
      <c r="N15" s="30">
        <f>'Primär data'!B15/(D15/Analys!E15)</f>
        <v>7.7027104517618294</v>
      </c>
      <c r="O15" s="30">
        <f>'Primär data'!B15/(I15/Analys!J15)</f>
        <v>-10.334619258843011</v>
      </c>
    </row>
    <row r="16" spans="1:15" ht="12.75">
      <c r="A16" s="24" t="str">
        <f>'Primär data'!A16</f>
        <v>Nokia</v>
      </c>
      <c r="B16" s="24">
        <f>'Primär data'!C16</f>
        <v>160</v>
      </c>
      <c r="C16" s="24">
        <f>'Primär data'!B16</f>
        <v>170</v>
      </c>
      <c r="D16" s="25">
        <f>'Primär data'!B16*NORMDIST('Primär data'!G16,0,1,TRUE)-'Primär data'!C16*EXP(-'Primär data'!F16*('Primär data'!D16/365))*NORMDIST('Primär data'!H16,0,1,TRUE)</f>
        <v>15.439695327949025</v>
      </c>
      <c r="E16" s="26">
        <f>NORMDIST('Primär data'!G16,0,1,TRUE)</f>
        <v>0.6995735445565368</v>
      </c>
      <c r="F16" s="26">
        <f>(NORMDIST('Primär data'!G16,0,1,FALSE))/('Primär data'!B16*'Primär data'!E16*SQRT('Primär data'!D16/365))</f>
        <v>0.014521212870151201</v>
      </c>
      <c r="G16" s="27">
        <f>(('Primär data'!B16)*(SQRT('Primär data'!D16/365))*(NORMDIST('Primär data'!G16,0,1,FALSE)))*0.01</f>
        <v>0.16671545899279075</v>
      </c>
      <c r="H16" s="28">
        <f>((((-NORMDIST('Primär data'!G16,0,1,FALSE))*'Primär data'!B16*'Primär data'!E16)/(2*(SQRT('Primär data'!D16/365))))-(('Primär data'!F16*'Primär data'!C16)*(EXP(-'Primär data'!F16*('Primär data'!D16/365)))*(NORMDIST('Primär data'!H16,0,1,TRUE))))*(1/365)</f>
        <v>-0.15506135283092523</v>
      </c>
      <c r="I16" s="25">
        <f>D16+('Primär data'!C16)/(POWER(1+'Primär data'!F16,'Primär data'!D16/365))-'Primär data'!B16</f>
        <v>4.941884760939558</v>
      </c>
      <c r="J16" s="26">
        <f>E16-1</f>
        <v>-0.30042645544346325</v>
      </c>
      <c r="K16" s="26">
        <f>(NORMDIST('Primär data'!G16,0,1,FALSE))/('Primär data'!B16*'Primär data'!E16*SQRT('Primär data'!D16/365))</f>
        <v>0.014521212870151201</v>
      </c>
      <c r="L16" s="27">
        <f>(('Primär data'!B16)*(SQRT('Primär data'!D16/365))*(NORMDIST('Primär data'!G16,0,1,FALSE)))*0.01</f>
        <v>0.16671545899279075</v>
      </c>
      <c r="M16" s="29">
        <f>((((-NORMDIST('Primär data'!G16,0,1,FALSE))*'Primär data'!B16*'Primär data'!E16)/(2*(SQRT('Primär data'!D16/365))))+(('Primär data'!F16*'Primär data'!C16)*(EXP(-'Primär data'!F16*('Primär data'!D16/365)))*(NORMDIST(-'Primär data'!H16,0,1,TRUE))))*(1/365)</f>
        <v>-0.1375827430763469</v>
      </c>
      <c r="N16" s="30">
        <f>'Primär data'!B16/(D16/Analys!E16)</f>
        <v>7.7027104517618294</v>
      </c>
      <c r="O16" s="30">
        <f>'Primär data'!B16/(I16/Analys!J16)</f>
        <v>-10.334619258843011</v>
      </c>
    </row>
    <row r="17" spans="1:15" ht="12.75">
      <c r="A17" s="24" t="str">
        <f>'Primär data'!A17</f>
        <v>OMX</v>
      </c>
      <c r="B17" s="24">
        <f>'Primär data'!C17</f>
        <v>490</v>
      </c>
      <c r="C17" s="24">
        <f>'Primär data'!B17</f>
        <v>490</v>
      </c>
      <c r="D17" s="25">
        <f>'Primär data'!B17*NORMDIST('Primär data'!G17,0,1,TRUE)-'Primär data'!C17*EXP(-'Primär data'!F17*('Primär data'!D17/365))*NORMDIST('Primär data'!H17,0,1,TRUE)</f>
        <v>16.89718347671902</v>
      </c>
      <c r="E17" s="26">
        <f>NORMDIST('Primär data'!G17,0,1,TRUE)</f>
        <v>0.5352759231669574</v>
      </c>
      <c r="F17" s="26">
        <f>(NORMDIST('Primär data'!G17,0,1,FALSE))/('Primär data'!B17*'Primär data'!E17*SQRT('Primär data'!D17/365))</f>
        <v>0.009931927995975387</v>
      </c>
      <c r="G17" s="27">
        <f>(('Primär data'!B17)*(SQRT('Primär data'!D17/365))*(NORMDIST('Primär data'!G17,0,1,FALSE)))*0.01</f>
        <v>0.6115172420483107</v>
      </c>
      <c r="H17" s="28">
        <f>((((-NORMDIST('Primär data'!G17,0,1,FALSE))*'Primär data'!B17*'Primär data'!E17)/(2*(SQRT('Primär data'!D17/365))))-(('Primär data'!F17*'Primär data'!C17)*(EXP(-'Primär data'!F17*('Primär data'!D17/365)))*(NORMDIST('Primär data'!H17,0,1,TRUE))))*(1/365)</f>
        <v>-0.24738136045354742</v>
      </c>
      <c r="I17" s="25">
        <f>D17+('Primär data'!C17)/(POWER(1+'Primär data'!F17,'Primär data'!D17/365))-'Primär data'!B17</f>
        <v>15.02850763448157</v>
      </c>
      <c r="J17" s="26">
        <f>E17-1</f>
        <v>-0.4647240768330426</v>
      </c>
      <c r="K17" s="26">
        <f>(NORMDIST('Primär data'!G17,0,1,FALSE))/('Primär data'!B17*'Primär data'!E17*SQRT('Primär data'!D17/365))</f>
        <v>0.009931927995975387</v>
      </c>
      <c r="L17" s="27">
        <f>(('Primär data'!B17)*(SQRT('Primär data'!D17/365))*(NORMDIST('Primär data'!G17,0,1,FALSE)))*0.01</f>
        <v>0.6115172420483107</v>
      </c>
      <c r="M17" s="29">
        <f>((((-NORMDIST('Primär data'!G17,0,1,FALSE))*'Primär data'!B17*'Primär data'!E17)/(2*(SQRT('Primär data'!D17/365))))+(('Primär data'!F17*'Primär data'!C17)*(EXP(-'Primär data'!F17*('Primär data'!D17/365)))*(NORMDIST(-'Primär data'!H17,0,1,TRUE))))*(1/365)</f>
        <v>-0.19456015021995626</v>
      </c>
      <c r="N17" s="30">
        <f>'Primär data'!B17/(D17/Analys!E17)</f>
        <v>15.522421397221985</v>
      </c>
      <c r="O17" s="30">
        <f>'Primär data'!B17/(I17/Analys!J17)</f>
        <v>-15.152189637627064</v>
      </c>
    </row>
    <row r="18" spans="1:15" ht="12.75">
      <c r="A18" s="24" t="str">
        <f>'Primär data'!A18</f>
        <v>OMX</v>
      </c>
      <c r="B18" s="24">
        <f>'Primär data'!C18</f>
        <v>630</v>
      </c>
      <c r="C18" s="24">
        <f>'Primär data'!B18</f>
        <v>530</v>
      </c>
      <c r="D18" s="25">
        <f>'Primär data'!B18*NORMDIST('Primär data'!G18,0,1,TRUE)-'Primär data'!C18*EXP(-'Primär data'!F18*('Primär data'!D18/365))*NORMDIST('Primär data'!H18,0,1,TRUE)</f>
        <v>0.06283824387374937</v>
      </c>
      <c r="E18" s="26">
        <f>NORMDIST('Primär data'!G18,0,1,TRUE)</f>
        <v>0.005672800778152354</v>
      </c>
      <c r="F18" s="26">
        <f>(NORMDIST('Primär data'!G18,0,1,FALSE))/('Primär data'!B18*'Primär data'!E18*SQRT('Primär data'!D18/365))</f>
        <v>0.00045817331564405834</v>
      </c>
      <c r="G18" s="27">
        <f>(('Primär data'!B18)*(SQRT('Primär data'!D18/365))*(NORMDIST('Primär data'!G18,0,1,FALSE)))*0.01</f>
        <v>0.019040678782680724</v>
      </c>
      <c r="H18" s="28">
        <f>((((-NORMDIST('Primär data'!G18,0,1,FALSE))*'Primär data'!B18*'Primär data'!E18)/(2*(SQRT('Primär data'!D18/365))))-(('Primär data'!F18*'Primär data'!C18)*(EXP(-'Primär data'!F18*('Primär data'!D18/365)))*(NORMDIST('Primär data'!H18,0,1,TRUE))))*(1/365)</f>
        <v>-0.016185802109743356</v>
      </c>
      <c r="I18" s="25">
        <f>D18+('Primär data'!C18)/(POWER(1+'Primär data'!F18,'Primär data'!D18/365))-'Primär data'!B18</f>
        <v>98.86039912319825</v>
      </c>
      <c r="J18" s="26">
        <f aca="true" t="shared" si="1" ref="J18:J23">E18-1</f>
        <v>-0.9943271992218476</v>
      </c>
      <c r="K18" s="26">
        <f>(NORMDIST('Primär data'!G18,0,1,FALSE))/('Primär data'!B18*'Primär data'!E18*SQRT('Primär data'!D18/365))</f>
        <v>0.00045817331564405834</v>
      </c>
      <c r="L18" s="27">
        <f>(('Primär data'!B18)*(SQRT('Primär data'!D18/365))*(NORMDIST('Primär data'!G18,0,1,FALSE)))*0.01</f>
        <v>0.019040678782680724</v>
      </c>
      <c r="M18" s="29">
        <f>((((-NORMDIST('Primär data'!G18,0,1,FALSE))*'Primär data'!B18*'Primär data'!E18)/(2*(SQRT('Primär data'!D18/365))))+(('Primär data'!F18*'Primär data'!C18)*(EXP(-'Primär data'!F18*('Primär data'!D18/365)))*(NORMDIST(-'Primär data'!H18,0,1,TRUE))))*(1/365)</f>
        <v>0.051859602180308224</v>
      </c>
      <c r="N18" s="30">
        <f>'Primär data'!B18/(D18/Analys!E18)</f>
        <v>47.846410514930795</v>
      </c>
      <c r="O18" s="30">
        <f>'Primär data'!B18/(I18/Analys!J18)</f>
        <v>-5.330682662234131</v>
      </c>
    </row>
    <row r="19" spans="1:15" ht="12.75">
      <c r="A19" s="24" t="str">
        <f>'Primär data'!A19</f>
        <v>OMX</v>
      </c>
      <c r="B19" s="24">
        <f>'Primär data'!C19</f>
        <v>630</v>
      </c>
      <c r="C19" s="24">
        <f>'Primär data'!B19</f>
        <v>540</v>
      </c>
      <c r="D19" s="25">
        <f>'Primär data'!B19*NORMDIST('Primär data'!G19,0,1,TRUE)-'Primär data'!C19*EXP(-'Primär data'!F19*('Primär data'!D19/365))*NORMDIST('Primär data'!H19,0,1,TRUE)</f>
        <v>0.1486158487089968</v>
      </c>
      <c r="E19" s="26">
        <f>NORMDIST('Primär data'!G19,0,1,TRUE)</f>
        <v>0.012183402424403633</v>
      </c>
      <c r="F19" s="26">
        <f>(NORMDIST('Primär data'!G19,0,1,FALSE))/('Primär data'!B19*'Primär data'!E19*SQRT('Primär data'!D19/365))</f>
        <v>0.0008796921025194386</v>
      </c>
      <c r="G19" s="27">
        <f>(('Primär data'!B19)*(SQRT('Primär data'!D19/365))*(NORMDIST('Primär data'!G19,0,1,FALSE)))*0.01</f>
        <v>0.037950640337293395</v>
      </c>
      <c r="H19" s="28">
        <f>((((-NORMDIST('Primär data'!G19,0,1,FALSE))*'Primär data'!B19*'Primär data'!E19)/(2*(SQRT('Primär data'!D19/365))))-(('Primär data'!F19*'Primär data'!C19)*(EXP(-'Primär data'!F19*('Primär data'!D19/365)))*(NORMDIST('Primär data'!H19,0,1,TRUE))))*(1/365)</f>
        <v>-0.032321428539585195</v>
      </c>
      <c r="I19" s="25">
        <f>D19+('Primär data'!C19)/(POWER(1+'Primär data'!F19,'Primär data'!D19/365))-'Primär data'!B19</f>
        <v>88.94617672803349</v>
      </c>
      <c r="J19" s="26">
        <f t="shared" si="1"/>
        <v>-0.9878165975755964</v>
      </c>
      <c r="K19" s="26">
        <f>(NORMDIST('Primär data'!G19,0,1,FALSE))/('Primär data'!B19*'Primär data'!E19*SQRT('Primär data'!D19/365))</f>
        <v>0.0008796921025194386</v>
      </c>
      <c r="L19" s="27">
        <f>(('Primär data'!B19)*(SQRT('Primär data'!D19/365))*(NORMDIST('Primär data'!G19,0,1,FALSE)))*0.01</f>
        <v>0.037950640337293395</v>
      </c>
      <c r="M19" s="29">
        <f>((((-NORMDIST('Primär data'!G19,0,1,FALSE))*'Primär data'!B19*'Primär data'!E19)/(2*(SQRT('Primär data'!D19/365))))+(('Primär data'!F19*'Primär data'!C19)*(EXP(-'Primär data'!F19*('Primär data'!D19/365)))*(NORMDIST(-'Primär data'!H19,0,1,TRUE))))*(1/365)</f>
        <v>0.03572397575046639</v>
      </c>
      <c r="N19" s="30">
        <f>'Primär data'!B19/(D19/Analys!E19)</f>
        <v>44.26874634387285</v>
      </c>
      <c r="O19" s="30">
        <f>'Primär data'!B19/(I19/Analys!J19)</f>
        <v>-5.997120756767748</v>
      </c>
    </row>
    <row r="20" spans="1:15" ht="12.75">
      <c r="A20" s="24" t="str">
        <f>'Primär data'!A20</f>
        <v>OMX</v>
      </c>
      <c r="B20" s="24">
        <f>'Primär data'!C20</f>
        <v>630</v>
      </c>
      <c r="C20" s="24">
        <f>'Primär data'!B20</f>
        <v>567</v>
      </c>
      <c r="D20" s="25">
        <f>'Primär data'!B20*NORMDIST('Primär data'!G20,0,1,TRUE)-'Primär data'!C20*EXP(-'Primär data'!F20*('Primär data'!D20/365))*NORMDIST('Primär data'!H20,0,1,TRUE)</f>
        <v>1.0333568478244715</v>
      </c>
      <c r="E20" s="26">
        <f>NORMDIST('Primär data'!G20,0,1,TRUE)</f>
        <v>0.06438859664559615</v>
      </c>
      <c r="F20" s="26">
        <f>(NORMDIST('Primär data'!G20,0,1,FALSE))/('Primär data'!B20*'Primär data'!E20*SQRT('Primär data'!D20/365))</f>
        <v>0.0033320949899362452</v>
      </c>
      <c r="G20" s="27">
        <f>(('Primär data'!B20)*(SQRT('Primär data'!D20/365))*(NORMDIST('Primär data'!G20,0,1,FALSE)))*0.01</f>
        <v>0.15848362152290174</v>
      </c>
      <c r="H20" s="28">
        <f>((((-NORMDIST('Primär data'!G20,0,1,FALSE))*'Primär data'!B20*'Primär data'!E20)/(2*(SQRT('Primär data'!D20/365))))-(('Primär data'!F20*'Primär data'!C20)*(EXP(-'Primär data'!F20*('Primär data'!D20/365)))*(NORMDIST('Primär data'!H20,0,1,TRUE))))*(1/365)</f>
        <v>-0.1359087575045661</v>
      </c>
      <c r="I20" s="25">
        <f>D20+('Primär data'!C20)/(POWER(1+'Primär data'!F20,'Primär data'!D20/365))-'Primär data'!B20</f>
        <v>62.83091772714897</v>
      </c>
      <c r="J20" s="26">
        <f t="shared" si="1"/>
        <v>-0.9356114033544038</v>
      </c>
      <c r="K20" s="26">
        <f>(NORMDIST('Primär data'!G20,0,1,FALSE))/('Primär data'!B20*'Primär data'!E20*SQRT('Primär data'!D20/365))</f>
        <v>0.0033320949899362452</v>
      </c>
      <c r="L20" s="27">
        <f>(('Primär data'!B20)*(SQRT('Primär data'!D20/365))*(NORMDIST('Primär data'!G20,0,1,FALSE)))*0.01</f>
        <v>0.15848362152290174</v>
      </c>
      <c r="M20" s="29">
        <f>((((-NORMDIST('Primär data'!G20,0,1,FALSE))*'Primär data'!B20*'Primär data'!E20)/(2*(SQRT('Primär data'!D20/365))))+(('Primär data'!F20*'Primär data'!C20)*(EXP(-'Primär data'!F20*('Primär data'!D20/365)))*(NORMDIST(-'Primär data'!H20,0,1,TRUE))))*(1/365)</f>
        <v>-0.06786335321451453</v>
      </c>
      <c r="N20" s="30">
        <f>'Primär data'!B20/(D20/Analys!E20)</f>
        <v>35.329842130445165</v>
      </c>
      <c r="O20" s="30">
        <f>'Primär data'!B20/(I20/Analys!J20)</f>
        <v>-8.443162775461479</v>
      </c>
    </row>
    <row r="21" spans="1:15" ht="12.75">
      <c r="A21" s="24" t="str">
        <f>'Primär data'!A21</f>
        <v>OMX</v>
      </c>
      <c r="B21" s="24">
        <f>'Primär data'!C21</f>
        <v>630</v>
      </c>
      <c r="C21" s="24">
        <f>'Primär data'!B21</f>
        <v>570</v>
      </c>
      <c r="D21" s="25">
        <f>'Primär data'!B21*NORMDIST('Primär data'!G21,0,1,TRUE)-'Primär data'!C21*EXP(-'Primär data'!F21*('Primär data'!D21/365))*NORMDIST('Primär data'!H21,0,1,TRUE)</f>
        <v>1.2421013478139997</v>
      </c>
      <c r="E21" s="26">
        <f>NORMDIST('Primär data'!G21,0,1,TRUE)</f>
        <v>0.07497169108044988</v>
      </c>
      <c r="F21" s="26">
        <f>(NORMDIST('Primär data'!G21,0,1,FALSE))/('Primär data'!B21*'Primär data'!E21*SQRT('Primär data'!D21/365))</f>
        <v>0.0037266235658488223</v>
      </c>
      <c r="G21" s="27">
        <f>(('Primär data'!B21)*(SQRT('Primär data'!D21/365))*(NORMDIST('Primär data'!G21,0,1,FALSE)))*0.01</f>
        <v>0.1791290953791541</v>
      </c>
      <c r="H21" s="28">
        <f>((((-NORMDIST('Primär data'!G21,0,1,FALSE))*'Primär data'!B21*'Primär data'!E21)/(2*(SQRT('Primär data'!D21/365))))-(('Primär data'!F21*'Primär data'!C21)*(EXP(-'Primär data'!F21*('Primär data'!D21/365)))*(NORMDIST('Primär data'!H21,0,1,TRUE))))*(1/365)</f>
        <v>-0.15376445059159008</v>
      </c>
      <c r="I21" s="25">
        <f>D21+('Primär data'!C21)/(POWER(1+'Primär data'!F21,'Primär data'!D21/365))-'Primär data'!B21</f>
        <v>60.03966222713848</v>
      </c>
      <c r="J21" s="26">
        <f t="shared" si="1"/>
        <v>-0.9250283089195501</v>
      </c>
      <c r="K21" s="26">
        <f>(NORMDIST('Primär data'!G21,0,1,FALSE))/('Primär data'!B21*'Primär data'!E21*SQRT('Primär data'!D21/365))</f>
        <v>0.0037266235658488223</v>
      </c>
      <c r="L21" s="27">
        <f>(('Primär data'!B21)*(SQRT('Primär data'!D21/365))*(NORMDIST('Primär data'!G21,0,1,FALSE)))*0.01</f>
        <v>0.1791290953791541</v>
      </c>
      <c r="M21" s="29">
        <f>((((-NORMDIST('Primär data'!G21,0,1,FALSE))*'Primär data'!B21*'Primär data'!E21)/(2*(SQRT('Primär data'!D21/365))))+(('Primär data'!F21*'Primär data'!C21)*(EXP(-'Primär data'!F21*('Primär data'!D21/365)))*(NORMDIST(-'Primär data'!H21,0,1,TRUE))))*(1/365)</f>
        <v>-0.0857190463015385</v>
      </c>
      <c r="N21" s="30">
        <f>'Primär data'!B21/(D21/Analys!E21)</f>
        <v>34.404490415427574</v>
      </c>
      <c r="O21" s="30">
        <f>'Primär data'!B21/(I21/Analys!J21)</f>
        <v>-8.781963730732224</v>
      </c>
    </row>
    <row r="22" spans="1:15" ht="12.75">
      <c r="A22" s="24" t="str">
        <f>'Primär data'!A22</f>
        <v>OMX</v>
      </c>
      <c r="B22" s="24">
        <f>'Primär data'!C22</f>
        <v>630</v>
      </c>
      <c r="C22" s="24">
        <f>'Primär data'!B22</f>
        <v>580</v>
      </c>
      <c r="D22" s="25">
        <f>'Primär data'!B22*NORMDIST('Primär data'!G22,0,1,TRUE)-'Primär data'!C22*EXP(-'Primär data'!F22*('Primär data'!D22/365))*NORMDIST('Primär data'!H22,0,1,TRUE)</f>
        <v>2.20135696709481</v>
      </c>
      <c r="E22" s="26">
        <f>NORMDIST('Primär data'!G22,0,1,TRUE)</f>
        <v>0.11926351278859304</v>
      </c>
      <c r="F22" s="26">
        <f>(NORMDIST('Primär data'!G22,0,1,FALSE))/('Primär data'!B22*'Primär data'!E22*SQRT('Primär data'!D22/365))</f>
        <v>0.005154577345548419</v>
      </c>
      <c r="G22" s="27">
        <f>(('Primär data'!B22)*(SQRT('Primär data'!D22/365))*(NORMDIST('Primär data'!G22,0,1,FALSE)))*0.01</f>
        <v>0.2565369595295736</v>
      </c>
      <c r="H22" s="28">
        <f>((((-NORMDIST('Primär data'!G22,0,1,FALSE))*'Primär data'!B22*'Primär data'!E22)/(2*(SQRT('Primär data'!D22/365))))-(('Primär data'!F22*'Primär data'!C22)*(EXP(-'Primär data'!F22*('Primär data'!D22/365)))*(NORMDIST('Primär data'!H22,0,1,TRUE))))*(1/365)</f>
        <v>-0.2210283981772559</v>
      </c>
      <c r="I22" s="25">
        <f>D22+('Primär data'!C22)/(POWER(1+'Primär data'!F22,'Primär data'!D22/365))-'Primär data'!B22</f>
        <v>50.99891784641932</v>
      </c>
      <c r="J22" s="26">
        <f t="shared" si="1"/>
        <v>-0.880736487211407</v>
      </c>
      <c r="K22" s="26">
        <f>(NORMDIST('Primär data'!G22,0,1,FALSE))/('Primär data'!B22*'Primär data'!E22*SQRT('Primär data'!D22/365))</f>
        <v>0.005154577345548419</v>
      </c>
      <c r="L22" s="27">
        <f>(('Primär data'!B22)*(SQRT('Primär data'!D22/365))*(NORMDIST('Primär data'!G22,0,1,FALSE)))*0.01</f>
        <v>0.2565369595295736</v>
      </c>
      <c r="M22" s="29">
        <f>((((-NORMDIST('Primär data'!G22,0,1,FALSE))*'Primär data'!B22*'Primär data'!E22)/(2*(SQRT('Primär data'!D22/365))))+(('Primär data'!F22*'Primär data'!C22)*(EXP(-'Primär data'!F22*('Primär data'!D22/365)))*(NORMDIST(-'Primär data'!H22,0,1,TRUE))))*(1/365)</f>
        <v>-0.1529829938872043</v>
      </c>
      <c r="N22" s="30">
        <f>'Primär data'!B22/(D22/Analys!E22)</f>
        <v>31.42281713114126</v>
      </c>
      <c r="O22" s="30">
        <f>'Primär data'!B22/(I22/Analys!J22)</f>
        <v>-10.016431409798663</v>
      </c>
    </row>
    <row r="23" spans="1:15" ht="12.75">
      <c r="A23" s="24" t="str">
        <f>'Primär data'!A23</f>
        <v>OMX</v>
      </c>
      <c r="B23" s="24">
        <f>'Primär data'!C23</f>
        <v>630</v>
      </c>
      <c r="C23" s="24">
        <f>'Primär data'!B23</f>
        <v>600</v>
      </c>
      <c r="D23" s="25">
        <f>'Primär data'!B23*NORMDIST('Primär data'!G23,0,1,TRUE)-'Primär data'!C23*EXP(-'Primär data'!F23*('Primär data'!D23/365))*NORMDIST('Primär data'!H23,0,1,TRUE)</f>
        <v>5.8139959025363055</v>
      </c>
      <c r="E23" s="26">
        <f>NORMDIST('Primär data'!G23,0,1,TRUE)</f>
        <v>0.25149119931860364</v>
      </c>
      <c r="F23" s="26">
        <f>(NORMDIST('Primär data'!G23,0,1,FALSE))/('Primär data'!B23*'Primär data'!E23*SQRT('Primär data'!D23/365))</f>
        <v>0.007974936062299697</v>
      </c>
      <c r="G23" s="27">
        <f>(('Primär data'!B23)*(SQRT('Primär data'!D23/365))*(NORMDIST('Primär data'!G23,0,1,FALSE)))*0.01</f>
        <v>0.4247472795920716</v>
      </c>
      <c r="H23" s="28">
        <f>((((-NORMDIST('Primär data'!G23,0,1,FALSE))*'Primär data'!B23*'Primär data'!E23)/(2*(SQRT('Primär data'!D23/365))))-(('Primär data'!F23*'Primär data'!C23)*(EXP(-'Primär data'!F23*('Primär data'!D23/365)))*(NORMDIST('Primär data'!H23,0,1,TRUE))))*(1/365)</f>
        <v>-0.36965658299987897</v>
      </c>
      <c r="I23" s="25">
        <f>D23+('Primär data'!C23)/(POWER(1+'Primär data'!F23,'Primär data'!D23/365))-'Primär data'!B23</f>
        <v>34.61155678186083</v>
      </c>
      <c r="J23" s="26">
        <f t="shared" si="1"/>
        <v>-0.7485088006813964</v>
      </c>
      <c r="K23" s="26">
        <f>(NORMDIST('Primär data'!G23,0,1,FALSE))/('Primär data'!B23*'Primär data'!E23*SQRT('Primär data'!D23/365))</f>
        <v>0.007974936062299697</v>
      </c>
      <c r="L23" s="27">
        <f>(('Primär data'!B23)*(SQRT('Primär data'!D23/365))*(NORMDIST('Primär data'!G23,0,1,FALSE)))*0.01</f>
        <v>0.4247472795920716</v>
      </c>
      <c r="M23" s="29">
        <f>((((-NORMDIST('Primär data'!G23,0,1,FALSE))*'Primär data'!B23*'Primär data'!E23)/(2*(SQRT('Primär data'!D23/365))))+(('Primär data'!F23*'Primär data'!C23)*(EXP(-'Primär data'!F23*('Primär data'!D23/365)))*(NORMDIST(-'Primär data'!H23,0,1,TRUE))))*(1/365)</f>
        <v>-0.30161117870982734</v>
      </c>
      <c r="N23" s="30">
        <f>'Primär data'!B23/(D23/Analys!E23)</f>
        <v>25.953702431289237</v>
      </c>
      <c r="O23" s="30">
        <f>'Primär data'!B23/(I23/Analys!J23)</f>
        <v>-12.975587409700225</v>
      </c>
    </row>
    <row r="24" spans="1:15" ht="12.75">
      <c r="A24" s="24" t="str">
        <f>'Primär data'!A24</f>
        <v>OMX</v>
      </c>
      <c r="B24" s="24">
        <f>'Primär data'!C24</f>
        <v>630</v>
      </c>
      <c r="C24" s="24">
        <f>'Primär data'!B24</f>
        <v>580</v>
      </c>
      <c r="D24" s="25">
        <f>'Primär data'!B24*NORMDIST('Primär data'!G24,0,1,TRUE)-'Primär data'!C24*EXP(-'Primär data'!F24*('Primär data'!D24/365))*NORMDIST('Primär data'!H24,0,1,TRUE)</f>
        <v>2.20135696709481</v>
      </c>
      <c r="E24" s="26">
        <f>NORMDIST('Primär data'!G24,0,1,TRUE)</f>
        <v>0.11926351278859304</v>
      </c>
      <c r="F24" s="26">
        <f>(NORMDIST('Primär data'!G24,0,1,FALSE))/('Primär data'!B24*'Primär data'!E24*SQRT('Primär data'!D24/365))</f>
        <v>0.005154577345548419</v>
      </c>
      <c r="G24" s="27">
        <f>(('Primär data'!B24)*(SQRT('Primär data'!D24/365))*(NORMDIST('Primär data'!G24,0,1,FALSE)))*0.01</f>
        <v>0.2565369595295736</v>
      </c>
      <c r="H24" s="28">
        <f>((((-NORMDIST('Primär data'!G24,0,1,FALSE))*'Primär data'!B24*'Primär data'!E24)/(2*(SQRT('Primär data'!D24/365))))-(('Primär data'!F24*'Primär data'!C24)*(EXP(-'Primär data'!F24*('Primär data'!D24/365)))*(NORMDIST('Primär data'!H24,0,1,TRUE))))*(1/365)</f>
        <v>-0.2210283981772559</v>
      </c>
      <c r="I24" s="25">
        <f>D24+('Primär data'!C24)/(POWER(1+'Primär data'!F24,'Primär data'!D24/365))-'Primär data'!B24</f>
        <v>50.99891784641932</v>
      </c>
      <c r="J24" s="26">
        <f aca="true" t="shared" si="2" ref="J24:J30">E24-1</f>
        <v>-0.880736487211407</v>
      </c>
      <c r="K24" s="26">
        <f>(NORMDIST('Primär data'!G24,0,1,FALSE))/('Primär data'!B24*'Primär data'!E24*SQRT('Primär data'!D24/365))</f>
        <v>0.005154577345548419</v>
      </c>
      <c r="L24" s="27">
        <f>(('Primär data'!B24)*(SQRT('Primär data'!D24/365))*(NORMDIST('Primär data'!G24,0,1,FALSE)))*0.01</f>
        <v>0.2565369595295736</v>
      </c>
      <c r="M24" s="29">
        <f>((((-NORMDIST('Primär data'!G24,0,1,FALSE))*'Primär data'!B24*'Primär data'!E24)/(2*(SQRT('Primär data'!D24/365))))+(('Primär data'!F24*'Primär data'!C24)*(EXP(-'Primär data'!F24*('Primär data'!D24/365)))*(NORMDIST(-'Primär data'!H24,0,1,TRUE))))*(1/365)</f>
        <v>-0.1529829938872043</v>
      </c>
      <c r="N24" s="30">
        <f>'Primär data'!B24/(D24/Analys!E24)</f>
        <v>31.42281713114126</v>
      </c>
      <c r="O24" s="30">
        <f>'Primär data'!B24/(I24/Analys!J24)</f>
        <v>-10.016431409798663</v>
      </c>
    </row>
    <row r="25" spans="1:15" ht="12.75">
      <c r="A25" s="24" t="str">
        <f>'Primär data'!A25</f>
        <v>OMX</v>
      </c>
      <c r="B25" s="24">
        <f>'Primär data'!C25</f>
        <v>630</v>
      </c>
      <c r="C25" s="24">
        <f>'Primär data'!B25</f>
        <v>600</v>
      </c>
      <c r="D25" s="25">
        <f>'Primär data'!B25*NORMDIST('Primär data'!G25,0,1,TRUE)-'Primär data'!C25*EXP(-'Primär data'!F25*('Primär data'!D25/365))*NORMDIST('Primär data'!H25,0,1,TRUE)</f>
        <v>5.8139959025363055</v>
      </c>
      <c r="E25" s="26">
        <f>NORMDIST('Primär data'!G25,0,1,TRUE)</f>
        <v>0.25149119931860364</v>
      </c>
      <c r="F25" s="26">
        <f>(NORMDIST('Primär data'!G25,0,1,FALSE))/('Primär data'!B25*'Primär data'!E25*SQRT('Primär data'!D25/365))</f>
        <v>0.007974936062299697</v>
      </c>
      <c r="G25" s="27">
        <f>(('Primär data'!B25)*(SQRT('Primär data'!D25/365))*(NORMDIST('Primär data'!G25,0,1,FALSE)))*0.01</f>
        <v>0.4247472795920716</v>
      </c>
      <c r="H25" s="28">
        <f>((((-NORMDIST('Primär data'!G25,0,1,FALSE))*'Primär data'!B25*'Primär data'!E25)/(2*(SQRT('Primär data'!D25/365))))-(('Primär data'!F25*'Primär data'!C25)*(EXP(-'Primär data'!F25*('Primär data'!D25/365)))*(NORMDIST('Primär data'!H25,0,1,TRUE))))*(1/365)</f>
        <v>-0.36965658299987897</v>
      </c>
      <c r="I25" s="25">
        <f>D25+('Primär data'!C25)/(POWER(1+'Primär data'!F25,'Primär data'!D25/365))-'Primär data'!B25</f>
        <v>34.61155678186083</v>
      </c>
      <c r="J25" s="26">
        <f t="shared" si="2"/>
        <v>-0.7485088006813964</v>
      </c>
      <c r="K25" s="26">
        <f>(NORMDIST('Primär data'!G25,0,1,FALSE))/('Primär data'!B25*'Primär data'!E25*SQRT('Primär data'!D25/365))</f>
        <v>0.007974936062299697</v>
      </c>
      <c r="L25" s="27">
        <f>(('Primär data'!B25)*(SQRT('Primär data'!D25/365))*(NORMDIST('Primär data'!G25,0,1,FALSE)))*0.01</f>
        <v>0.4247472795920716</v>
      </c>
      <c r="M25" s="29">
        <f>((((-NORMDIST('Primär data'!G25,0,1,FALSE))*'Primär data'!B25*'Primär data'!E25)/(2*(SQRT('Primär data'!D25/365))))+(('Primär data'!F25*'Primär data'!C25)*(EXP(-'Primär data'!F25*('Primär data'!D25/365)))*(NORMDIST(-'Primär data'!H25,0,1,TRUE))))*(1/365)</f>
        <v>-0.30161117870982734</v>
      </c>
      <c r="N25" s="30">
        <f>'Primär data'!B25/(D25/Analys!E25)</f>
        <v>25.953702431289237</v>
      </c>
      <c r="O25" s="30">
        <f>'Primär data'!B25/(I25/Analys!J25)</f>
        <v>-12.975587409700225</v>
      </c>
    </row>
    <row r="26" spans="1:15" ht="12.75">
      <c r="A26" s="24" t="str">
        <f>'Primär data'!A26</f>
        <v>OMX</v>
      </c>
      <c r="B26" s="24">
        <f>'Primär data'!C26</f>
        <v>630</v>
      </c>
      <c r="C26" s="24">
        <f>'Primär data'!B26</f>
        <v>600</v>
      </c>
      <c r="D26" s="25">
        <f>'Primär data'!B26*NORMDIST('Primär data'!G26,0,1,TRUE)-'Primär data'!C26*EXP(-'Primär data'!F26*('Primär data'!D26/365))*NORMDIST('Primär data'!H26,0,1,TRUE)</f>
        <v>5.8139959025363055</v>
      </c>
      <c r="E26" s="26">
        <f>NORMDIST('Primär data'!G26,0,1,TRUE)</f>
        <v>0.25149119931860364</v>
      </c>
      <c r="F26" s="26">
        <f>(NORMDIST('Primär data'!G26,0,1,FALSE))/('Primär data'!B26*'Primär data'!E26*SQRT('Primär data'!D26/365))</f>
        <v>0.007974936062299697</v>
      </c>
      <c r="G26" s="27">
        <f>(('Primär data'!B26)*(SQRT('Primär data'!D26/365))*(NORMDIST('Primär data'!G26,0,1,FALSE)))*0.01</f>
        <v>0.4247472795920716</v>
      </c>
      <c r="H26" s="28">
        <f>((((-NORMDIST('Primär data'!G26,0,1,FALSE))*'Primär data'!B26*'Primär data'!E26)/(2*(SQRT('Primär data'!D26/365))))-(('Primär data'!F26*'Primär data'!C26)*(EXP(-'Primär data'!F26*('Primär data'!D26/365)))*(NORMDIST('Primär data'!H26,0,1,TRUE))))*(1/365)</f>
        <v>-0.36965658299987897</v>
      </c>
      <c r="I26" s="25">
        <f>D26+('Primär data'!C26)/(POWER(1+'Primär data'!F26,'Primär data'!D26/365))-'Primär data'!B26</f>
        <v>34.61155678186083</v>
      </c>
      <c r="J26" s="26">
        <f t="shared" si="2"/>
        <v>-0.7485088006813964</v>
      </c>
      <c r="K26" s="26">
        <f>(NORMDIST('Primär data'!G26,0,1,FALSE))/('Primär data'!B26*'Primär data'!E26*SQRT('Primär data'!D26/365))</f>
        <v>0.007974936062299697</v>
      </c>
      <c r="L26" s="27">
        <f>(('Primär data'!B26)*(SQRT('Primär data'!D26/365))*(NORMDIST('Primär data'!G26,0,1,FALSE)))*0.01</f>
        <v>0.4247472795920716</v>
      </c>
      <c r="M26" s="29">
        <f>((((-NORMDIST('Primär data'!G26,0,1,FALSE))*'Primär data'!B26*'Primär data'!E26)/(2*(SQRT('Primär data'!D26/365))))+(('Primär data'!F26*'Primär data'!C26)*(EXP(-'Primär data'!F26*('Primär data'!D26/365)))*(NORMDIST(-'Primär data'!H26,0,1,TRUE))))*(1/365)</f>
        <v>-0.30161117870982734</v>
      </c>
      <c r="N26" s="30">
        <f>'Primär data'!B26/(D26/Analys!E26)</f>
        <v>25.953702431289237</v>
      </c>
      <c r="O26" s="30">
        <f>'Primär data'!B26/(I26/Analys!J26)</f>
        <v>-12.975587409700225</v>
      </c>
    </row>
    <row r="27" spans="1:15" ht="12.75">
      <c r="A27" s="24" t="str">
        <f>'Primär data'!A27</f>
        <v>OMX</v>
      </c>
      <c r="B27" s="24">
        <f>'Primär data'!C27</f>
        <v>630</v>
      </c>
      <c r="C27" s="24">
        <f>'Primär data'!B27</f>
        <v>600</v>
      </c>
      <c r="D27" s="25">
        <f>'Primär data'!B27*NORMDIST('Primär data'!G27,0,1,TRUE)-'Primär data'!C27*EXP(-'Primär data'!F27*('Primär data'!D27/365))*NORMDIST('Primär data'!H27,0,1,TRUE)</f>
        <v>5.8139959025363055</v>
      </c>
      <c r="E27" s="26">
        <f>NORMDIST('Primär data'!G27,0,1,TRUE)</f>
        <v>0.25149119931860364</v>
      </c>
      <c r="F27" s="26">
        <f>(NORMDIST('Primär data'!G27,0,1,FALSE))/('Primär data'!B27*'Primär data'!E27*SQRT('Primär data'!D27/365))</f>
        <v>0.007974936062299697</v>
      </c>
      <c r="G27" s="27">
        <f>(('Primär data'!B27)*(SQRT('Primär data'!D27/365))*(NORMDIST('Primär data'!G27,0,1,FALSE)))*0.01</f>
        <v>0.4247472795920716</v>
      </c>
      <c r="H27" s="28">
        <f>((((-NORMDIST('Primär data'!G27,0,1,FALSE))*'Primär data'!B27*'Primär data'!E27)/(2*(SQRT('Primär data'!D27/365))))-(('Primär data'!F27*'Primär data'!C27)*(EXP(-'Primär data'!F27*('Primär data'!D27/365)))*(NORMDIST('Primär data'!H27,0,1,TRUE))))*(1/365)</f>
        <v>-0.36965658299987897</v>
      </c>
      <c r="I27" s="25">
        <f>D27+('Primär data'!C27)/(POWER(1+'Primär data'!F27,'Primär data'!D27/365))-'Primär data'!B27</f>
        <v>34.61155678186083</v>
      </c>
      <c r="J27" s="26">
        <f t="shared" si="2"/>
        <v>-0.7485088006813964</v>
      </c>
      <c r="K27" s="26">
        <f>(NORMDIST('Primär data'!G27,0,1,FALSE))/('Primär data'!B27*'Primär data'!E27*SQRT('Primär data'!D27/365))</f>
        <v>0.007974936062299697</v>
      </c>
      <c r="L27" s="27">
        <f>(('Primär data'!B27)*(SQRT('Primär data'!D27/365))*(NORMDIST('Primär data'!G27,0,1,FALSE)))*0.01</f>
        <v>0.4247472795920716</v>
      </c>
      <c r="M27" s="29">
        <f>((((-NORMDIST('Primär data'!G27,0,1,FALSE))*'Primär data'!B27*'Primär data'!E27)/(2*(SQRT('Primär data'!D27/365))))+(('Primär data'!F27*'Primär data'!C27)*(EXP(-'Primär data'!F27*('Primär data'!D27/365)))*(NORMDIST(-'Primär data'!H27,0,1,TRUE))))*(1/365)</f>
        <v>-0.30161117870982734</v>
      </c>
      <c r="N27" s="30">
        <f>'Primär data'!B27/(D27/Analys!E27)</f>
        <v>25.953702431289237</v>
      </c>
      <c r="O27" s="30">
        <f>'Primär data'!B27/(I27/Analys!J27)</f>
        <v>-12.975587409700225</v>
      </c>
    </row>
    <row r="28" spans="1:15" ht="12.75">
      <c r="A28" s="24" t="str">
        <f>'Primär data'!A28</f>
        <v>OMX</v>
      </c>
      <c r="B28" s="24">
        <f>'Primär data'!C28</f>
        <v>630</v>
      </c>
      <c r="C28" s="24">
        <f>'Primär data'!B28</f>
        <v>600</v>
      </c>
      <c r="D28" s="25">
        <f>'Primär data'!B28*NORMDIST('Primär data'!G28,0,1,TRUE)-'Primär data'!C28*EXP(-'Primär data'!F28*('Primär data'!D28/365))*NORMDIST('Primär data'!H28,0,1,TRUE)</f>
        <v>5.8139959025363055</v>
      </c>
      <c r="E28" s="26">
        <f>NORMDIST('Primär data'!G28,0,1,TRUE)</f>
        <v>0.25149119931860364</v>
      </c>
      <c r="F28" s="26">
        <f>(NORMDIST('Primär data'!G28,0,1,FALSE))/('Primär data'!B28*'Primär data'!E28*SQRT('Primär data'!D28/365))</f>
        <v>0.007974936062299697</v>
      </c>
      <c r="G28" s="27">
        <f>(('Primär data'!B28)*(SQRT('Primär data'!D28/365))*(NORMDIST('Primär data'!G28,0,1,FALSE)))*0.01</f>
        <v>0.4247472795920716</v>
      </c>
      <c r="H28" s="28">
        <f>((((-NORMDIST('Primär data'!G28,0,1,FALSE))*'Primär data'!B28*'Primär data'!E28)/(2*(SQRT('Primär data'!D28/365))))-(('Primär data'!F28*'Primär data'!C28)*(EXP(-'Primär data'!F28*('Primär data'!D28/365)))*(NORMDIST('Primär data'!H28,0,1,TRUE))))*(1/365)</f>
        <v>-0.36965658299987897</v>
      </c>
      <c r="I28" s="25">
        <f>D28+('Primär data'!C28)/(POWER(1+'Primär data'!F28,'Primär data'!D28/365))-'Primär data'!B28</f>
        <v>34.61155678186083</v>
      </c>
      <c r="J28" s="26">
        <f t="shared" si="2"/>
        <v>-0.7485088006813964</v>
      </c>
      <c r="K28" s="26">
        <f>(NORMDIST('Primär data'!G28,0,1,FALSE))/('Primär data'!B28*'Primär data'!E28*SQRT('Primär data'!D28/365))</f>
        <v>0.007974936062299697</v>
      </c>
      <c r="L28" s="27">
        <f>(('Primär data'!B28)*(SQRT('Primär data'!D28/365))*(NORMDIST('Primär data'!G28,0,1,FALSE)))*0.01</f>
        <v>0.4247472795920716</v>
      </c>
      <c r="M28" s="29">
        <f>((((-NORMDIST('Primär data'!G28,0,1,FALSE))*'Primär data'!B28*'Primär data'!E28)/(2*(SQRT('Primär data'!D28/365))))+(('Primär data'!F28*'Primär data'!C28)*(EXP(-'Primär data'!F28*('Primär data'!D28/365)))*(NORMDIST(-'Primär data'!H28,0,1,TRUE))))*(1/365)</f>
        <v>-0.30161117870982734</v>
      </c>
      <c r="N28" s="30">
        <f>'Primär data'!B28/(D28/Analys!E28)</f>
        <v>25.953702431289237</v>
      </c>
      <c r="O28" s="30">
        <f>'Primär data'!B28/(I28/Analys!J28)</f>
        <v>-12.975587409700225</v>
      </c>
    </row>
    <row r="29" spans="1:15" ht="12.75">
      <c r="A29" s="24" t="str">
        <f>'Primär data'!A29</f>
        <v>OMX</v>
      </c>
      <c r="B29" s="24">
        <f>'Primär data'!C29</f>
        <v>630</v>
      </c>
      <c r="C29" s="24">
        <f>'Primär data'!B29</f>
        <v>600</v>
      </c>
      <c r="D29" s="25">
        <f>'Primär data'!B29*NORMDIST('Primär data'!G29,0,1,TRUE)-'Primär data'!C29*EXP(-'Primär data'!F29*('Primär data'!D29/365))*NORMDIST('Primär data'!H29,0,1,TRUE)</f>
        <v>5.8139959025363055</v>
      </c>
      <c r="E29" s="26">
        <f>NORMDIST('Primär data'!G29,0,1,TRUE)</f>
        <v>0.25149119931860364</v>
      </c>
      <c r="F29" s="26">
        <f>(NORMDIST('Primär data'!G29,0,1,FALSE))/('Primär data'!B29*'Primär data'!E29*SQRT('Primär data'!D29/365))</f>
        <v>0.007974936062299697</v>
      </c>
      <c r="G29" s="27">
        <f>(('Primär data'!B29)*(SQRT('Primär data'!D29/365))*(NORMDIST('Primär data'!G29,0,1,FALSE)))*0.01</f>
        <v>0.4247472795920716</v>
      </c>
      <c r="H29" s="28">
        <f>((((-NORMDIST('Primär data'!G29,0,1,FALSE))*'Primär data'!B29*'Primär data'!E29)/(2*(SQRT('Primär data'!D29/365))))-(('Primär data'!F29*'Primär data'!C29)*(EXP(-'Primär data'!F29*('Primär data'!D29/365)))*(NORMDIST('Primär data'!H29,0,1,TRUE))))*(1/365)</f>
        <v>-0.36965658299987897</v>
      </c>
      <c r="I29" s="25">
        <f>D29+('Primär data'!C29)/(POWER(1+'Primär data'!F29,'Primär data'!D29/365))-'Primär data'!B29</f>
        <v>34.61155678186083</v>
      </c>
      <c r="J29" s="26">
        <f t="shared" si="2"/>
        <v>-0.7485088006813964</v>
      </c>
      <c r="K29" s="26">
        <f>(NORMDIST('Primär data'!G29,0,1,FALSE))/('Primär data'!B29*'Primär data'!E29*SQRT('Primär data'!D29/365))</f>
        <v>0.007974936062299697</v>
      </c>
      <c r="L29" s="27">
        <f>(('Primär data'!B29)*(SQRT('Primär data'!D29/365))*(NORMDIST('Primär data'!G29,0,1,FALSE)))*0.01</f>
        <v>0.4247472795920716</v>
      </c>
      <c r="M29" s="29">
        <f>((((-NORMDIST('Primär data'!G29,0,1,FALSE))*'Primär data'!B29*'Primär data'!E29)/(2*(SQRT('Primär data'!D29/365))))+(('Primär data'!F29*'Primär data'!C29)*(EXP(-'Primär data'!F29*('Primär data'!D29/365)))*(NORMDIST(-'Primär data'!H29,0,1,TRUE))))*(1/365)</f>
        <v>-0.30161117870982734</v>
      </c>
      <c r="N29" s="30">
        <f>'Primär data'!B29/(D29/Analys!E29)</f>
        <v>25.953702431289237</v>
      </c>
      <c r="O29" s="30">
        <f>'Primär data'!B29/(I29/Analys!J29)</f>
        <v>-12.975587409700225</v>
      </c>
    </row>
    <row r="30" spans="1:15" ht="12.75">
      <c r="A30" s="24" t="str">
        <f>'Primär data'!A30</f>
        <v>OMX</v>
      </c>
      <c r="B30" s="24">
        <f>'Primär data'!C30</f>
        <v>630</v>
      </c>
      <c r="C30" s="24">
        <f>'Primär data'!B30</f>
        <v>600</v>
      </c>
      <c r="D30" s="25">
        <f>'Primär data'!B30*NORMDIST('Primär data'!G30,0,1,TRUE)-'Primär data'!C30*EXP(-'Primär data'!F30*('Primär data'!D30/365))*NORMDIST('Primär data'!H30,0,1,TRUE)</f>
        <v>5.8139959025363055</v>
      </c>
      <c r="E30" s="26">
        <f>NORMDIST('Primär data'!G30,0,1,TRUE)</f>
        <v>0.25149119931860364</v>
      </c>
      <c r="F30" s="26">
        <f>(NORMDIST('Primär data'!G30,0,1,FALSE))/('Primär data'!B30*'Primär data'!E30*SQRT('Primär data'!D30/365))</f>
        <v>0.007974936062299697</v>
      </c>
      <c r="G30" s="27">
        <f>(('Primär data'!B30)*(SQRT('Primär data'!D30/365))*(NORMDIST('Primär data'!G30,0,1,FALSE)))*0.01</f>
        <v>0.4247472795920716</v>
      </c>
      <c r="H30" s="28">
        <f>((((-NORMDIST('Primär data'!G30,0,1,FALSE))*'Primär data'!B30*'Primär data'!E30)/(2*(SQRT('Primär data'!D30/365))))-(('Primär data'!F30*'Primär data'!C30)*(EXP(-'Primär data'!F30*('Primär data'!D30/365)))*(NORMDIST('Primär data'!H30,0,1,TRUE))))*(1/365)</f>
        <v>-0.36965658299987897</v>
      </c>
      <c r="I30" s="25">
        <f>D30+('Primär data'!C30)/(POWER(1+'Primär data'!F30,'Primär data'!D30/365))-'Primär data'!B30</f>
        <v>34.61155678186083</v>
      </c>
      <c r="J30" s="26">
        <f t="shared" si="2"/>
        <v>-0.7485088006813964</v>
      </c>
      <c r="K30" s="26">
        <f>(NORMDIST('Primär data'!G30,0,1,FALSE))/('Primär data'!B30*'Primär data'!E30*SQRT('Primär data'!D30/365))</f>
        <v>0.007974936062299697</v>
      </c>
      <c r="L30" s="27">
        <f>(('Primär data'!B30)*(SQRT('Primär data'!D30/365))*(NORMDIST('Primär data'!G30,0,1,FALSE)))*0.01</f>
        <v>0.4247472795920716</v>
      </c>
      <c r="M30" s="29">
        <f>((((-NORMDIST('Primär data'!G30,0,1,FALSE))*'Primär data'!B30*'Primär data'!E30)/(2*(SQRT('Primär data'!D30/365))))+(('Primär data'!F30*'Primär data'!C30)*(EXP(-'Primär data'!F30*('Primär data'!D30/365)))*(NORMDIST(-'Primär data'!H30,0,1,TRUE))))*(1/365)</f>
        <v>-0.30161117870982734</v>
      </c>
      <c r="N30" s="30">
        <f>'Primär data'!B30/(D30/Analys!E30)</f>
        <v>25.953702431289237</v>
      </c>
      <c r="O30" s="30">
        <f>'Primär data'!B30/(I30/Analys!J30)</f>
        <v>-12.975587409700225</v>
      </c>
    </row>
    <row r="31" spans="4:15" ht="12.75">
      <c r="D31" s="51">
        <f aca="true" t="shared" si="3" ref="D31:I31">MAX(D6:D30)</f>
        <v>16.89718347671902</v>
      </c>
      <c r="E31" s="51">
        <f t="shared" si="3"/>
        <v>0.6995735445565368</v>
      </c>
      <c r="F31" s="51">
        <f t="shared" si="3"/>
        <v>0.018103300359887605</v>
      </c>
      <c r="G31" s="51">
        <f t="shared" si="3"/>
        <v>0.6115172420483107</v>
      </c>
      <c r="H31" s="51">
        <f t="shared" si="3"/>
        <v>-0.016185802109743356</v>
      </c>
      <c r="I31" s="51">
        <f t="shared" si="3"/>
        <v>98.86039912319825</v>
      </c>
      <c r="J31" s="51">
        <f>MIN(J6:J30)</f>
        <v>-0.9943271992218476</v>
      </c>
      <c r="K31" s="51">
        <f>MAX(K6:K30)</f>
        <v>0.018103300359887605</v>
      </c>
      <c r="L31" s="51">
        <f>MAX(L6:L30)</f>
        <v>0.6115172420483107</v>
      </c>
      <c r="M31" s="51">
        <f>MAX(M6:M30)</f>
        <v>0.051859602180308224</v>
      </c>
      <c r="N31" s="51">
        <f>MAX(N6:N30)</f>
        <v>47.846410514930795</v>
      </c>
      <c r="O31" s="51">
        <f>MIN(O6:O30)</f>
        <v>-15.152189637627064</v>
      </c>
    </row>
  </sheetData>
  <sheetProtection/>
  <mergeCells count="1">
    <mergeCell ref="A1:C3"/>
  </mergeCells>
  <conditionalFormatting sqref="N6:N30">
    <cfRule type="cellIs" priority="1" dxfId="0" operator="equal" stopIfTrue="1">
      <formula>$N$31</formula>
    </cfRule>
  </conditionalFormatting>
  <conditionalFormatting sqref="O6:O30">
    <cfRule type="cellIs" priority="2" dxfId="0" operator="equal" stopIfTrue="1">
      <formula>$O$31</formula>
    </cfRule>
  </conditionalFormatting>
  <conditionalFormatting sqref="M6:M30">
    <cfRule type="cellIs" priority="3" dxfId="0" operator="equal" stopIfTrue="1">
      <formula>$M$31</formula>
    </cfRule>
  </conditionalFormatting>
  <conditionalFormatting sqref="L6:L30">
    <cfRule type="cellIs" priority="4" dxfId="0" operator="equal" stopIfTrue="1">
      <formula>$L$31</formula>
    </cfRule>
  </conditionalFormatting>
  <conditionalFormatting sqref="K6:K30">
    <cfRule type="cellIs" priority="5" dxfId="0" operator="equal" stopIfTrue="1">
      <formula>$K$31</formula>
    </cfRule>
  </conditionalFormatting>
  <conditionalFormatting sqref="J6:J30">
    <cfRule type="cellIs" priority="6" dxfId="0" operator="equal" stopIfTrue="1">
      <formula>$J$31</formula>
    </cfRule>
  </conditionalFormatting>
  <conditionalFormatting sqref="I6:I30">
    <cfRule type="cellIs" priority="7" dxfId="0" operator="equal" stopIfTrue="1">
      <formula>$I$31</formula>
    </cfRule>
  </conditionalFormatting>
  <conditionalFormatting sqref="H6:H30">
    <cfRule type="cellIs" priority="8" dxfId="0" operator="equal" stopIfTrue="1">
      <formula>$H$31</formula>
    </cfRule>
  </conditionalFormatting>
  <conditionalFormatting sqref="G6:G30">
    <cfRule type="cellIs" priority="9" dxfId="0" operator="equal" stopIfTrue="1">
      <formula>$G$31</formula>
    </cfRule>
  </conditionalFormatting>
  <conditionalFormatting sqref="F6:F30">
    <cfRule type="cellIs" priority="10" dxfId="0" operator="equal" stopIfTrue="1">
      <formula>$F$31</formula>
    </cfRule>
  </conditionalFormatting>
  <conditionalFormatting sqref="E6:E30">
    <cfRule type="cellIs" priority="11" dxfId="0" operator="equal" stopIfTrue="1">
      <formula>$E$31</formula>
    </cfRule>
  </conditionalFormatting>
  <conditionalFormatting sqref="D6:D30">
    <cfRule type="cellIs" priority="12" dxfId="0" operator="equal" stopIfTrue="1">
      <formula>$D$31</formula>
    </cfRule>
  </conditionalFormatting>
  <printOptions/>
  <pageMargins left="0.75" right="0.75" top="1" bottom="1" header="0.5" footer="0.5"/>
  <pageSetup horizontalDpi="1200" verticalDpi="1200" orientation="portrait" paperSize="9" r:id="rId3"/>
  <ignoredErrors>
    <ignoredError sqref="J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2002-12-02T11:52:17Z</dcterms:created>
  <dcterms:modified xsi:type="dcterms:W3CDTF">2009-09-19T15:20:46Z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